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0" yWindow="7590" windowWidth="7500" windowHeight="5355" tabRatio="683" firstSheet="2" activeTab="7"/>
  </bookViews>
  <sheets>
    <sheet name="Inhalt" sheetId="11" r:id="rId1"/>
    <sheet name="Übersicht Graf Abwasser" sheetId="10" r:id="rId2"/>
    <sheet name="Übersicht Graf Wasser" sheetId="9" r:id="rId3"/>
    <sheet name="rel. Häufigkeiten" sheetId="8" r:id="rId4"/>
    <sheet name="Graf Tarife" sheetId="7" r:id="rId5"/>
    <sheet name="Graf Gebühren" sheetId="6" r:id="rId6"/>
    <sheet name="Graf Grundgebühr" sheetId="5" r:id="rId7"/>
    <sheet name="Auswertung 2012" sheetId="1" r:id="rId8"/>
    <sheet name="Legende" sheetId="2" r:id="rId9"/>
    <sheet name="Erhebungsbogen" sheetId="18" r:id="rId10"/>
  </sheets>
  <definedNames>
    <definedName name="_xlnm._FilterDatabase" localSheetId="7" hidden="1">'Auswertung 2012'!$B$3:$AD$392</definedName>
    <definedName name="_xlnm.Print_Titles" localSheetId="7">'Auswertung 2012'!$B:$F,'Auswertung 2012'!$1:$3</definedName>
  </definedNames>
  <calcPr calcId="125725" iterate="1"/>
</workbook>
</file>

<file path=xl/calcChain.xml><?xml version="1.0" encoding="utf-8"?>
<calcChain xmlns="http://schemas.openxmlformats.org/spreadsheetml/2006/main">
  <c r="K55" i="1"/>
  <c r="J55"/>
  <c r="J237" l="1"/>
  <c r="K237" s="1"/>
  <c r="J157"/>
  <c r="W237"/>
  <c r="J92"/>
  <c r="K222"/>
  <c r="Z13"/>
  <c r="I305"/>
  <c r="H305"/>
  <c r="Z287"/>
  <c r="W209"/>
  <c r="Z66"/>
  <c r="I311"/>
  <c r="H311"/>
  <c r="G323"/>
  <c r="I9"/>
  <c r="H9"/>
  <c r="G9"/>
  <c r="V337"/>
  <c r="K69"/>
  <c r="J144"/>
  <c r="W170"/>
  <c r="Z359"/>
  <c r="K28"/>
  <c r="J4"/>
  <c r="Z223"/>
  <c r="Z218"/>
  <c r="N199"/>
  <c r="Z189"/>
  <c r="J174"/>
  <c r="V117"/>
  <c r="V116"/>
  <c r="W95"/>
  <c r="Z79"/>
  <c r="K76"/>
  <c r="W72"/>
  <c r="V68"/>
  <c r="Z18"/>
  <c r="E18" i="18"/>
  <c r="F18"/>
  <c r="D33"/>
  <c r="F33" s="1"/>
  <c r="D34"/>
  <c r="F34" s="1"/>
  <c r="D35"/>
  <c r="F35" s="1"/>
  <c r="D36"/>
  <c r="F36" s="1"/>
  <c r="D37"/>
  <c r="F37" s="1"/>
  <c r="D38"/>
  <c r="F38" s="1"/>
  <c r="D39"/>
  <c r="F39" s="1"/>
  <c r="D40"/>
  <c r="F40" s="1"/>
  <c r="D41"/>
  <c r="D42"/>
  <c r="F42"/>
  <c r="D43"/>
  <c r="F43"/>
  <c r="D44"/>
  <c r="F44"/>
  <c r="D62"/>
  <c r="F62"/>
  <c r="D63"/>
  <c r="F63"/>
  <c r="D64"/>
  <c r="F64"/>
  <c r="D65"/>
  <c r="F65"/>
  <c r="D66"/>
  <c r="F66"/>
  <c r="D67"/>
  <c r="F67"/>
  <c r="D68"/>
  <c r="F68"/>
  <c r="D69"/>
  <c r="F69"/>
  <c r="D70"/>
  <c r="F70"/>
  <c r="D72"/>
  <c r="F72"/>
  <c r="D73"/>
  <c r="F73"/>
  <c r="D74"/>
  <c r="F74"/>
  <c r="D75"/>
  <c r="F75"/>
  <c r="D76"/>
  <c r="F76"/>
  <c r="D78"/>
  <c r="F78"/>
  <c r="D79"/>
  <c r="F79"/>
  <c r="D80"/>
  <c r="F80"/>
  <c r="Z5" i="1"/>
  <c r="Z6"/>
  <c r="Z7"/>
  <c r="Z8"/>
  <c r="Z9"/>
  <c r="Z10"/>
  <c r="Z11"/>
  <c r="Z12"/>
  <c r="Z14"/>
  <c r="Z15"/>
  <c r="Z16"/>
  <c r="Z17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7"/>
  <c r="Z68"/>
  <c r="Z70"/>
  <c r="Z71"/>
  <c r="Z72"/>
  <c r="Z73"/>
  <c r="Z74"/>
  <c r="Z75"/>
  <c r="Z76"/>
  <c r="Z77"/>
  <c r="Z78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9"/>
  <c r="Z220"/>
  <c r="Z221"/>
  <c r="Z222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413" s="1"/>
  <c r="B29" i="6" s="1"/>
  <c r="Z357" i="1"/>
  <c r="Z358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W12"/>
  <c r="V13"/>
  <c r="W13" s="1"/>
  <c r="V15"/>
  <c r="W15"/>
  <c r="W24"/>
  <c r="V25"/>
  <c r="W25" s="1"/>
  <c r="W34"/>
  <c r="W37"/>
  <c r="W38"/>
  <c r="W43"/>
  <c r="W45"/>
  <c r="V47"/>
  <c r="W47" s="1"/>
  <c r="W49"/>
  <c r="W50"/>
  <c r="W59"/>
  <c r="W61"/>
  <c r="W62"/>
  <c r="W63"/>
  <c r="W64"/>
  <c r="W68"/>
  <c r="W70"/>
  <c r="W71"/>
  <c r="W73"/>
  <c r="W76"/>
  <c r="W77"/>
  <c r="W80"/>
  <c r="W82"/>
  <c r="W87"/>
  <c r="W92"/>
  <c r="W94"/>
  <c r="V99"/>
  <c r="W99" s="1"/>
  <c r="W101"/>
  <c r="W102"/>
  <c r="W104"/>
  <c r="V108"/>
  <c r="W108" s="1"/>
  <c r="W110"/>
  <c r="W112"/>
  <c r="W113"/>
  <c r="W114"/>
  <c r="W115"/>
  <c r="W119"/>
  <c r="W122"/>
  <c r="W123"/>
  <c r="W125"/>
  <c r="W126"/>
  <c r="W127"/>
  <c r="W130"/>
  <c r="W131"/>
  <c r="W132"/>
  <c r="W134"/>
  <c r="W136"/>
  <c r="V138"/>
  <c r="W138" s="1"/>
  <c r="W141"/>
  <c r="W142"/>
  <c r="W144"/>
  <c r="W146"/>
  <c r="W147"/>
  <c r="W152"/>
  <c r="V153"/>
  <c r="W153"/>
  <c r="W155"/>
  <c r="W156"/>
  <c r="W159"/>
  <c r="W165"/>
  <c r="W166"/>
  <c r="V168"/>
  <c r="W168" s="1"/>
  <c r="V169"/>
  <c r="W169" s="1"/>
  <c r="W171"/>
  <c r="W172"/>
  <c r="W175"/>
  <c r="W176"/>
  <c r="W177"/>
  <c r="W179"/>
  <c r="W180"/>
  <c r="W181"/>
  <c r="W184"/>
  <c r="W185"/>
  <c r="W186"/>
  <c r="W187"/>
  <c r="W190"/>
  <c r="V197"/>
  <c r="W197" s="1"/>
  <c r="W199"/>
  <c r="W204"/>
  <c r="W208"/>
  <c r="W211"/>
  <c r="W214"/>
  <c r="W216"/>
  <c r="W219"/>
  <c r="W222"/>
  <c r="W225"/>
  <c r="W228"/>
  <c r="W229"/>
  <c r="W231"/>
  <c r="W242"/>
  <c r="W245"/>
  <c r="W249"/>
  <c r="W250"/>
  <c r="W251"/>
  <c r="W252"/>
  <c r="V253"/>
  <c r="W253" s="1"/>
  <c r="W255"/>
  <c r="W260"/>
  <c r="W261"/>
  <c r="W264"/>
  <c r="W265"/>
  <c r="V266"/>
  <c r="W266" s="1"/>
  <c r="W267"/>
  <c r="W268"/>
  <c r="W269"/>
  <c r="W270"/>
  <c r="W272"/>
  <c r="V273"/>
  <c r="W273" s="1"/>
  <c r="W282"/>
  <c r="W284"/>
  <c r="W286"/>
  <c r="W287"/>
  <c r="W290"/>
  <c r="W291"/>
  <c r="W292"/>
  <c r="W298"/>
  <c r="W299"/>
  <c r="V300"/>
  <c r="W300"/>
  <c r="W301"/>
  <c r="W302"/>
  <c r="W303"/>
  <c r="W304"/>
  <c r="V309"/>
  <c r="W309"/>
  <c r="W313"/>
  <c r="V314"/>
  <c r="W314" s="1"/>
  <c r="W316"/>
  <c r="V317"/>
  <c r="W317" s="1"/>
  <c r="W318"/>
  <c r="W321"/>
  <c r="V322"/>
  <c r="W322" s="1"/>
  <c r="V324"/>
  <c r="W324" s="1"/>
  <c r="W325"/>
  <c r="W328"/>
  <c r="W332"/>
  <c r="W333"/>
  <c r="W336"/>
  <c r="W338"/>
  <c r="W339"/>
  <c r="W340"/>
  <c r="W341"/>
  <c r="W343"/>
  <c r="W346"/>
  <c r="W347"/>
  <c r="W355"/>
  <c r="W357"/>
  <c r="W358"/>
  <c r="W360"/>
  <c r="W362"/>
  <c r="W366"/>
  <c r="W376"/>
  <c r="W379"/>
  <c r="W381"/>
  <c r="W383"/>
  <c r="W384"/>
  <c r="W387"/>
  <c r="W389"/>
  <c r="W392"/>
  <c r="V6"/>
  <c r="W6" s="1"/>
  <c r="V7"/>
  <c r="W7" s="1"/>
  <c r="V8"/>
  <c r="W8" s="1"/>
  <c r="V9"/>
  <c r="W9" s="1"/>
  <c r="V10"/>
  <c r="W10" s="1"/>
  <c r="V11"/>
  <c r="W11" s="1"/>
  <c r="V14"/>
  <c r="W14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V35"/>
  <c r="W35" s="1"/>
  <c r="V36"/>
  <c r="W36" s="1"/>
  <c r="V37"/>
  <c r="V38"/>
  <c r="V39"/>
  <c r="W39" s="1"/>
  <c r="V40"/>
  <c r="W40" s="1"/>
  <c r="V41"/>
  <c r="W41" s="1"/>
  <c r="V42"/>
  <c r="W42" s="1"/>
  <c r="V44"/>
  <c r="V45"/>
  <c r="V46"/>
  <c r="W46" s="1"/>
  <c r="V48"/>
  <c r="W48" s="1"/>
  <c r="V50"/>
  <c r="V51"/>
  <c r="W51" s="1"/>
  <c r="V52"/>
  <c r="W52" s="1"/>
  <c r="V53"/>
  <c r="W53" s="1"/>
  <c r="V54"/>
  <c r="W54" s="1"/>
  <c r="V56"/>
  <c r="W56"/>
  <c r="V57"/>
  <c r="W57"/>
  <c r="V58"/>
  <c r="W58"/>
  <c r="V59"/>
  <c r="V60"/>
  <c r="W60" s="1"/>
  <c r="V61"/>
  <c r="V64"/>
  <c r="V65"/>
  <c r="W65" s="1"/>
  <c r="V66"/>
  <c r="W66" s="1"/>
  <c r="V67"/>
  <c r="W67" s="1"/>
  <c r="V74"/>
  <c r="W74" s="1"/>
  <c r="V75"/>
  <c r="W75" s="1"/>
  <c r="V77"/>
  <c r="V78"/>
  <c r="W78" s="1"/>
  <c r="V79"/>
  <c r="W79" s="1"/>
  <c r="V80"/>
  <c r="V81"/>
  <c r="W81" s="1"/>
  <c r="V83"/>
  <c r="W83" s="1"/>
  <c r="V84"/>
  <c r="W84" s="1"/>
  <c r="V85"/>
  <c r="W85" s="1"/>
  <c r="V86"/>
  <c r="W86" s="1"/>
  <c r="V87"/>
  <c r="V88"/>
  <c r="W88" s="1"/>
  <c r="V89"/>
  <c r="W89" s="1"/>
  <c r="V90"/>
  <c r="W90" s="1"/>
  <c r="V91"/>
  <c r="W91" s="1"/>
  <c r="V93"/>
  <c r="W93" s="1"/>
  <c r="V96"/>
  <c r="W96" s="1"/>
  <c r="V97"/>
  <c r="W97" s="1"/>
  <c r="V98"/>
  <c r="W98" s="1"/>
  <c r="V100"/>
  <c r="W100" s="1"/>
  <c r="V101"/>
  <c r="V102"/>
  <c r="V103"/>
  <c r="W103" s="1"/>
  <c r="V104"/>
  <c r="V105"/>
  <c r="W105" s="1"/>
  <c r="V106"/>
  <c r="W106" s="1"/>
  <c r="V107"/>
  <c r="W107" s="1"/>
  <c r="V109"/>
  <c r="W109" s="1"/>
  <c r="V110"/>
  <c r="V111"/>
  <c r="W111" s="1"/>
  <c r="V112"/>
  <c r="V114"/>
  <c r="V115"/>
  <c r="W116"/>
  <c r="W117"/>
  <c r="V118"/>
  <c r="W118"/>
  <c r="V119"/>
  <c r="V120"/>
  <c r="W120" s="1"/>
  <c r="V121"/>
  <c r="W121" s="1"/>
  <c r="V123"/>
  <c r="V124"/>
  <c r="W124" s="1"/>
  <c r="V125"/>
  <c r="V126"/>
  <c r="V127"/>
  <c r="V128"/>
  <c r="W128"/>
  <c r="V129"/>
  <c r="W129" s="1"/>
  <c r="V131"/>
  <c r="V133"/>
  <c r="W133"/>
  <c r="V134"/>
  <c r="V135"/>
  <c r="W135" s="1"/>
  <c r="V136"/>
  <c r="V137"/>
  <c r="W137" s="1"/>
  <c r="V139"/>
  <c r="W139" s="1"/>
  <c r="V140"/>
  <c r="W140" s="1"/>
  <c r="V141"/>
  <c r="V143"/>
  <c r="V144"/>
  <c r="V145"/>
  <c r="W145" s="1"/>
  <c r="V146"/>
  <c r="V147"/>
  <c r="V148"/>
  <c r="W148" s="1"/>
  <c r="V149"/>
  <c r="W149" s="1"/>
  <c r="V150"/>
  <c r="W150" s="1"/>
  <c r="V151"/>
  <c r="W151" s="1"/>
  <c r="W154"/>
  <c r="V155"/>
  <c r="V156"/>
  <c r="V157"/>
  <c r="W157" s="1"/>
  <c r="V158"/>
  <c r="W158" s="1"/>
  <c r="V159"/>
  <c r="V160"/>
  <c r="W160" s="1"/>
  <c r="V161"/>
  <c r="W161" s="1"/>
  <c r="V162"/>
  <c r="W162" s="1"/>
  <c r="V163"/>
  <c r="W163" s="1"/>
  <c r="V164"/>
  <c r="W164" s="1"/>
  <c r="V165"/>
  <c r="V166"/>
  <c r="V167"/>
  <c r="W167" s="1"/>
  <c r="V171"/>
  <c r="V172"/>
  <c r="V173"/>
  <c r="W173" s="1"/>
  <c r="V174"/>
  <c r="W174" s="1"/>
  <c r="V177"/>
  <c r="V178"/>
  <c r="W178" s="1"/>
  <c r="V179"/>
  <c r="V180"/>
  <c r="V182"/>
  <c r="W182" s="1"/>
  <c r="V183"/>
  <c r="W183" s="1"/>
  <c r="V185"/>
  <c r="V186"/>
  <c r="V187"/>
  <c r="V188"/>
  <c r="W188" s="1"/>
  <c r="V189"/>
  <c r="W189" s="1"/>
  <c r="V191"/>
  <c r="W191" s="1"/>
  <c r="V192"/>
  <c r="W192" s="1"/>
  <c r="V193"/>
  <c r="W193" s="1"/>
  <c r="V194"/>
  <c r="W194" s="1"/>
  <c r="V195"/>
  <c r="W195" s="1"/>
  <c r="V196"/>
  <c r="W196" s="1"/>
  <c r="V198"/>
  <c r="W198" s="1"/>
  <c r="V200"/>
  <c r="W200" s="1"/>
  <c r="V201"/>
  <c r="W201" s="1"/>
  <c r="V202"/>
  <c r="W202" s="1"/>
  <c r="V203"/>
  <c r="W203" s="1"/>
  <c r="V205"/>
  <c r="W205" s="1"/>
  <c r="V206"/>
  <c r="W206"/>
  <c r="V208"/>
  <c r="V210"/>
  <c r="W210" s="1"/>
  <c r="V211"/>
  <c r="V212"/>
  <c r="W212"/>
  <c r="V213"/>
  <c r="W213"/>
  <c r="V214"/>
  <c r="V215"/>
  <c r="W215" s="1"/>
  <c r="V216"/>
  <c r="V217"/>
  <c r="W217" s="1"/>
  <c r="V218"/>
  <c r="W218" s="1"/>
  <c r="V219"/>
  <c r="V220"/>
  <c r="W220" s="1"/>
  <c r="V221"/>
  <c r="W221" s="1"/>
  <c r="V223"/>
  <c r="W223" s="1"/>
  <c r="V224"/>
  <c r="W224" s="1"/>
  <c r="V225"/>
  <c r="V226"/>
  <c r="W226" s="1"/>
  <c r="V227"/>
  <c r="W227" s="1"/>
  <c r="V228"/>
  <c r="V229"/>
  <c r="V230"/>
  <c r="W230" s="1"/>
  <c r="V231"/>
  <c r="V232"/>
  <c r="W232" s="1"/>
  <c r="V233"/>
  <c r="W233" s="1"/>
  <c r="V234"/>
  <c r="W234" s="1"/>
  <c r="V235"/>
  <c r="W235" s="1"/>
  <c r="V236"/>
  <c r="W236" s="1"/>
  <c r="V238"/>
  <c r="W238" s="1"/>
  <c r="V239"/>
  <c r="W239" s="1"/>
  <c r="V240"/>
  <c r="W240" s="1"/>
  <c r="V241"/>
  <c r="W241" s="1"/>
  <c r="V242"/>
  <c r="V243"/>
  <c r="W243" s="1"/>
  <c r="V244"/>
  <c r="W244" s="1"/>
  <c r="V245"/>
  <c r="V246"/>
  <c r="W246" s="1"/>
  <c r="V247"/>
  <c r="W247" s="1"/>
  <c r="V248"/>
  <c r="W248" s="1"/>
  <c r="V249"/>
  <c r="V254"/>
  <c r="W254" s="1"/>
  <c r="V256"/>
  <c r="W256" s="1"/>
  <c r="V257"/>
  <c r="W257" s="1"/>
  <c r="V258"/>
  <c r="W258" s="1"/>
  <c r="V259"/>
  <c r="W259" s="1"/>
  <c r="V260"/>
  <c r="V262"/>
  <c r="W262" s="1"/>
  <c r="V263"/>
  <c r="W263" s="1"/>
  <c r="V265"/>
  <c r="V268"/>
  <c r="V269"/>
  <c r="V271"/>
  <c r="W271" s="1"/>
  <c r="V272"/>
  <c r="V274"/>
  <c r="W274" s="1"/>
  <c r="V275"/>
  <c r="W275" s="1"/>
  <c r="V276"/>
  <c r="W276" s="1"/>
  <c r="V277"/>
  <c r="W277" s="1"/>
  <c r="V278"/>
  <c r="W278" s="1"/>
  <c r="V279"/>
  <c r="W279" s="1"/>
  <c r="V280"/>
  <c r="W280" s="1"/>
  <c r="V281"/>
  <c r="W281" s="1"/>
  <c r="V282"/>
  <c r="V283"/>
  <c r="W283" s="1"/>
  <c r="V284"/>
  <c r="V285"/>
  <c r="W285" s="1"/>
  <c r="V288"/>
  <c r="W288" s="1"/>
  <c r="V289"/>
  <c r="W289" s="1"/>
  <c r="V290"/>
  <c r="V291"/>
  <c r="V292"/>
  <c r="V293"/>
  <c r="W293" s="1"/>
  <c r="V294"/>
  <c r="W294" s="1"/>
  <c r="V295"/>
  <c r="W295"/>
  <c r="V296"/>
  <c r="W296"/>
  <c r="V297"/>
  <c r="W297"/>
  <c r="V299"/>
  <c r="V301"/>
  <c r="V302"/>
  <c r="V305"/>
  <c r="W305" s="1"/>
  <c r="V306"/>
  <c r="W306" s="1"/>
  <c r="V307"/>
  <c r="W307" s="1"/>
  <c r="V308"/>
  <c r="W308" s="1"/>
  <c r="V310"/>
  <c r="W310" s="1"/>
  <c r="V311"/>
  <c r="W311" s="1"/>
  <c r="V312"/>
  <c r="W312" s="1"/>
  <c r="V313"/>
  <c r="V315"/>
  <c r="W315" s="1"/>
  <c r="V316"/>
  <c r="V318"/>
  <c r="V319"/>
  <c r="W319" s="1"/>
  <c r="V321"/>
  <c r="V323"/>
  <c r="W323" s="1"/>
  <c r="V325"/>
  <c r="V326"/>
  <c r="W326" s="1"/>
  <c r="V327"/>
  <c r="W327" s="1"/>
  <c r="V328"/>
  <c r="V329"/>
  <c r="W329" s="1"/>
  <c r="V330"/>
  <c r="W330" s="1"/>
  <c r="V331"/>
  <c r="W331" s="1"/>
  <c r="V332"/>
  <c r="V333"/>
  <c r="W334"/>
  <c r="V335"/>
  <c r="W335"/>
  <c r="W337"/>
  <c r="V339"/>
  <c r="V340"/>
  <c r="V341"/>
  <c r="V342"/>
  <c r="W342"/>
  <c r="V343"/>
  <c r="V344"/>
  <c r="W344" s="1"/>
  <c r="V345"/>
  <c r="W345" s="1"/>
  <c r="V347"/>
  <c r="V348"/>
  <c r="W348"/>
  <c r="V349"/>
  <c r="W349"/>
  <c r="V350"/>
  <c r="W350"/>
  <c r="V351"/>
  <c r="W351"/>
  <c r="V352"/>
  <c r="W352"/>
  <c r="V353"/>
  <c r="W353"/>
  <c r="V354"/>
  <c r="W354"/>
  <c r="V355"/>
  <c r="V356"/>
  <c r="W356" s="1"/>
  <c r="V357"/>
  <c r="V358"/>
  <c r="V359"/>
  <c r="W359"/>
  <c r="V360"/>
  <c r="V361"/>
  <c r="W361" s="1"/>
  <c r="V363"/>
  <c r="W363" s="1"/>
  <c r="V364"/>
  <c r="W364" s="1"/>
  <c r="V365"/>
  <c r="W365" s="1"/>
  <c r="V366"/>
  <c r="V367"/>
  <c r="W367" s="1"/>
  <c r="V368"/>
  <c r="W368" s="1"/>
  <c r="V369"/>
  <c r="W369" s="1"/>
  <c r="V370"/>
  <c r="W370" s="1"/>
  <c r="V371"/>
  <c r="W371" s="1"/>
  <c r="V372"/>
  <c r="W372" s="1"/>
  <c r="V373"/>
  <c r="W373" s="1"/>
  <c r="V374"/>
  <c r="W374" s="1"/>
  <c r="V375"/>
  <c r="W375" s="1"/>
  <c r="V377"/>
  <c r="W377" s="1"/>
  <c r="V378"/>
  <c r="W378" s="1"/>
  <c r="V379"/>
  <c r="V380"/>
  <c r="W380"/>
  <c r="V381"/>
  <c r="V382"/>
  <c r="W382" s="1"/>
  <c r="V383"/>
  <c r="V385"/>
  <c r="W385" s="1"/>
  <c r="V386"/>
  <c r="W386" s="1"/>
  <c r="V387"/>
  <c r="V388"/>
  <c r="W388" s="1"/>
  <c r="V390"/>
  <c r="W390" s="1"/>
  <c r="W39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J5"/>
  <c r="K5" s="1"/>
  <c r="J6"/>
  <c r="K6" s="1"/>
  <c r="J7"/>
  <c r="K7" s="1"/>
  <c r="J8"/>
  <c r="K8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/>
  <c r="J25"/>
  <c r="K25" s="1"/>
  <c r="J26"/>
  <c r="K26" s="1"/>
  <c r="J27"/>
  <c r="K27"/>
  <c r="J29"/>
  <c r="K29" s="1"/>
  <c r="J30"/>
  <c r="K30" s="1"/>
  <c r="J32"/>
  <c r="K32" s="1"/>
  <c r="J33"/>
  <c r="K33" s="1"/>
  <c r="J34"/>
  <c r="K34"/>
  <c r="J35"/>
  <c r="K35" s="1"/>
  <c r="J36"/>
  <c r="K36" s="1"/>
  <c r="J37"/>
  <c r="K37"/>
  <c r="J38"/>
  <c r="K38"/>
  <c r="J39"/>
  <c r="K39" s="1"/>
  <c r="J40"/>
  <c r="K40" s="1"/>
  <c r="J41"/>
  <c r="K41" s="1"/>
  <c r="J42"/>
  <c r="K42" s="1"/>
  <c r="K43"/>
  <c r="J44"/>
  <c r="K44"/>
  <c r="J45"/>
  <c r="K45"/>
  <c r="J46"/>
  <c r="K46" s="1"/>
  <c r="J47"/>
  <c r="K47" s="1"/>
  <c r="J48"/>
  <c r="K48"/>
  <c r="K49"/>
  <c r="J50"/>
  <c r="K50"/>
  <c r="J51"/>
  <c r="K51" s="1"/>
  <c r="J52"/>
  <c r="K52" s="1"/>
  <c r="J53"/>
  <c r="K53"/>
  <c r="J54"/>
  <c r="K54" s="1"/>
  <c r="J56"/>
  <c r="K56" s="1"/>
  <c r="J57"/>
  <c r="K57" s="1"/>
  <c r="J58"/>
  <c r="K58" s="1"/>
  <c r="J59"/>
  <c r="K59"/>
  <c r="J60"/>
  <c r="K60" s="1"/>
  <c r="J61"/>
  <c r="K61"/>
  <c r="K62"/>
  <c r="K63"/>
  <c r="J64"/>
  <c r="K64"/>
  <c r="J65"/>
  <c r="K65" s="1"/>
  <c r="J66"/>
  <c r="K66" s="1"/>
  <c r="J67"/>
  <c r="K67" s="1"/>
  <c r="J68"/>
  <c r="K68"/>
  <c r="J70"/>
  <c r="K70" s="1"/>
  <c r="K71"/>
  <c r="K72"/>
  <c r="K73"/>
  <c r="J74"/>
  <c r="K74" s="1"/>
  <c r="J75"/>
  <c r="K75"/>
  <c r="J77"/>
  <c r="K77"/>
  <c r="J78"/>
  <c r="K78" s="1"/>
  <c r="J79"/>
  <c r="K79" s="1"/>
  <c r="J80"/>
  <c r="K80"/>
  <c r="J81"/>
  <c r="K81" s="1"/>
  <c r="K82"/>
  <c r="J83"/>
  <c r="K83" s="1"/>
  <c r="J84"/>
  <c r="K84" s="1"/>
  <c r="J85"/>
  <c r="K85" s="1"/>
  <c r="J86"/>
  <c r="K86" s="1"/>
  <c r="J87"/>
  <c r="K87"/>
  <c r="J88"/>
  <c r="K88" s="1"/>
  <c r="J89"/>
  <c r="K89" s="1"/>
  <c r="J90"/>
  <c r="K90" s="1"/>
  <c r="J91"/>
  <c r="K91" s="1"/>
  <c r="K92"/>
  <c r="J93"/>
  <c r="K93"/>
  <c r="K94"/>
  <c r="J95"/>
  <c r="K95" s="1"/>
  <c r="J96"/>
  <c r="K96" s="1"/>
  <c r="J97"/>
  <c r="K97" s="1"/>
  <c r="J98"/>
  <c r="K98" s="1"/>
  <c r="J99"/>
  <c r="K99" s="1"/>
  <c r="J100"/>
  <c r="K100" s="1"/>
  <c r="J101"/>
  <c r="K101"/>
  <c r="J102"/>
  <c r="K102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K126"/>
  <c r="J127"/>
  <c r="K127" s="1"/>
  <c r="J128"/>
  <c r="K128" s="1"/>
  <c r="J129"/>
  <c r="K129" s="1"/>
  <c r="J130"/>
  <c r="K130" s="1"/>
  <c r="J131"/>
  <c r="K131"/>
  <c r="K132"/>
  <c r="J133"/>
  <c r="K133" s="1"/>
  <c r="J134"/>
  <c r="K134"/>
  <c r="J135"/>
  <c r="K135" s="1"/>
  <c r="J136"/>
  <c r="K136" s="1"/>
  <c r="J137"/>
  <c r="K137" s="1"/>
  <c r="J138"/>
  <c r="K138" s="1"/>
  <c r="J139"/>
  <c r="K139" s="1"/>
  <c r="J140"/>
  <c r="K140" s="1"/>
  <c r="J141"/>
  <c r="K141"/>
  <c r="K142"/>
  <c r="K144"/>
  <c r="J145"/>
  <c r="K145" s="1"/>
  <c r="J146"/>
  <c r="K146" s="1"/>
  <c r="J147"/>
  <c r="K147"/>
  <c r="J148"/>
  <c r="K148" s="1"/>
  <c r="J149"/>
  <c r="K149"/>
  <c r="J150"/>
  <c r="K150" s="1"/>
  <c r="J151"/>
  <c r="K151" s="1"/>
  <c r="K152"/>
  <c r="J153"/>
  <c r="K153" s="1"/>
  <c r="K154"/>
  <c r="J155"/>
  <c r="K155" s="1"/>
  <c r="J156"/>
  <c r="K156"/>
  <c r="K157"/>
  <c r="J158"/>
  <c r="K158"/>
  <c r="J159"/>
  <c r="K159"/>
  <c r="J160"/>
  <c r="K160" s="1"/>
  <c r="J161"/>
  <c r="K161" s="1"/>
  <c r="J162"/>
  <c r="K162" s="1"/>
  <c r="J163"/>
  <c r="K163" s="1"/>
  <c r="J164"/>
  <c r="K164" s="1"/>
  <c r="J165"/>
  <c r="K165"/>
  <c r="J166"/>
  <c r="K166"/>
  <c r="J167"/>
  <c r="K167" s="1"/>
  <c r="J168"/>
  <c r="K168" s="1"/>
  <c r="J169"/>
  <c r="K169" s="1"/>
  <c r="K170"/>
  <c r="J171"/>
  <c r="K171"/>
  <c r="J172"/>
  <c r="K172"/>
  <c r="J173"/>
  <c r="K173" s="1"/>
  <c r="K174"/>
  <c r="K175"/>
  <c r="K176"/>
  <c r="J177"/>
  <c r="K177" s="1"/>
  <c r="J178"/>
  <c r="K178"/>
  <c r="J179"/>
  <c r="K179" s="1"/>
  <c r="J180"/>
  <c r="K180" s="1"/>
  <c r="K181"/>
  <c r="K182"/>
  <c r="J183"/>
  <c r="K183" s="1"/>
  <c r="J184"/>
  <c r="K184" s="1"/>
  <c r="J185"/>
  <c r="K185"/>
  <c r="J186"/>
  <c r="K186"/>
  <c r="J187"/>
  <c r="K187"/>
  <c r="J188"/>
  <c r="K188" s="1"/>
  <c r="J189"/>
  <c r="K189" s="1"/>
  <c r="J190"/>
  <c r="K190" s="1"/>
  <c r="J191"/>
  <c r="K191" s="1"/>
  <c r="J192"/>
  <c r="K192" s="1"/>
  <c r="J193"/>
  <c r="K193" s="1"/>
  <c r="J194"/>
  <c r="K194" s="1"/>
  <c r="J195"/>
  <c r="K195" s="1"/>
  <c r="J196"/>
  <c r="K196" s="1"/>
  <c r="J197"/>
  <c r="K197" s="1"/>
  <c r="J198"/>
  <c r="K198" s="1"/>
  <c r="J199"/>
  <c r="K199" s="1"/>
  <c r="J200"/>
  <c r="K200"/>
  <c r="J201"/>
  <c r="K201"/>
  <c r="J202"/>
  <c r="K202" s="1"/>
  <c r="J203"/>
  <c r="K203"/>
  <c r="K204"/>
  <c r="J205"/>
  <c r="K205"/>
  <c r="J206"/>
  <c r="K206" s="1"/>
  <c r="J207"/>
  <c r="K207" s="1"/>
  <c r="J208"/>
  <c r="K208"/>
  <c r="J209"/>
  <c r="K209" s="1"/>
  <c r="J210"/>
  <c r="K210"/>
  <c r="J211"/>
  <c r="K211"/>
  <c r="J212"/>
  <c r="K212" s="1"/>
  <c r="J213"/>
  <c r="K213" s="1"/>
  <c r="J214"/>
  <c r="K214"/>
  <c r="J215"/>
  <c r="K215" s="1"/>
  <c r="J216"/>
  <c r="K216"/>
  <c r="J217"/>
  <c r="K217" s="1"/>
  <c r="J218"/>
  <c r="K218" s="1"/>
  <c r="J219"/>
  <c r="K219"/>
  <c r="J220"/>
  <c r="K220" s="1"/>
  <c r="J221"/>
  <c r="K221" s="1"/>
  <c r="J223"/>
  <c r="K223" s="1"/>
  <c r="J225"/>
  <c r="K225"/>
  <c r="J226"/>
  <c r="K226" s="1"/>
  <c r="J227"/>
  <c r="K227" s="1"/>
  <c r="J228"/>
  <c r="K228" s="1"/>
  <c r="J229"/>
  <c r="K229"/>
  <c r="J230"/>
  <c r="K230" s="1"/>
  <c r="J231"/>
  <c r="K231"/>
  <c r="J232"/>
  <c r="K232" s="1"/>
  <c r="J233"/>
  <c r="K233" s="1"/>
  <c r="J234"/>
  <c r="K234"/>
  <c r="J235"/>
  <c r="K235" s="1"/>
  <c r="J236"/>
  <c r="K236" s="1"/>
  <c r="J238"/>
  <c r="K238" s="1"/>
  <c r="J239"/>
  <c r="K239" s="1"/>
  <c r="J240"/>
  <c r="K240" s="1"/>
  <c r="J241"/>
  <c r="K241" s="1"/>
  <c r="J242"/>
  <c r="K242"/>
  <c r="J243"/>
  <c r="K243" s="1"/>
  <c r="J244"/>
  <c r="K244" s="1"/>
  <c r="J245"/>
  <c r="K245"/>
  <c r="J246"/>
  <c r="K246" s="1"/>
  <c r="J247"/>
  <c r="K247" s="1"/>
  <c r="J248"/>
  <c r="K248" s="1"/>
  <c r="J249"/>
  <c r="K249"/>
  <c r="J250"/>
  <c r="K250"/>
  <c r="K251"/>
  <c r="J252"/>
  <c r="K252"/>
  <c r="J253"/>
  <c r="K253" s="1"/>
  <c r="J254"/>
  <c r="K254" s="1"/>
  <c r="K255"/>
  <c r="J256"/>
  <c r="K256" s="1"/>
  <c r="J257"/>
  <c r="K257" s="1"/>
  <c r="J258"/>
  <c r="K258" s="1"/>
  <c r="J259"/>
  <c r="K259" s="1"/>
  <c r="J260"/>
  <c r="K260"/>
  <c r="K261"/>
  <c r="J262"/>
  <c r="K262" s="1"/>
  <c r="J263"/>
  <c r="K263" s="1"/>
  <c r="J264"/>
  <c r="K264" s="1"/>
  <c r="J265"/>
  <c r="K265"/>
  <c r="J266"/>
  <c r="K266" s="1"/>
  <c r="K267"/>
  <c r="J268"/>
  <c r="K268"/>
  <c r="J269"/>
  <c r="K269"/>
  <c r="J271"/>
  <c r="K271" s="1"/>
  <c r="J272"/>
  <c r="K272"/>
  <c r="J273"/>
  <c r="K273" s="1"/>
  <c r="J274"/>
  <c r="K274" s="1"/>
  <c r="J275"/>
  <c r="K275" s="1"/>
  <c r="J276"/>
  <c r="K276" s="1"/>
  <c r="J277"/>
  <c r="K277" s="1"/>
  <c r="J278"/>
  <c r="K278" s="1"/>
  <c r="J279"/>
  <c r="K279" s="1"/>
  <c r="J280"/>
  <c r="K280" s="1"/>
  <c r="J281"/>
  <c r="K281" s="1"/>
  <c r="J282"/>
  <c r="K282"/>
  <c r="J283"/>
  <c r="K283" s="1"/>
  <c r="J284"/>
  <c r="K284"/>
  <c r="J285"/>
  <c r="K285" s="1"/>
  <c r="K286"/>
  <c r="J287"/>
  <c r="K287" s="1"/>
  <c r="J288"/>
  <c r="K288" s="1"/>
  <c r="J289"/>
  <c r="K289" s="1"/>
  <c r="J290"/>
  <c r="K290"/>
  <c r="J291"/>
  <c r="K291"/>
  <c r="J292"/>
  <c r="K292"/>
  <c r="J293"/>
  <c r="K293" s="1"/>
  <c r="J294"/>
  <c r="K294" s="1"/>
  <c r="J295"/>
  <c r="K295" s="1"/>
  <c r="J296"/>
  <c r="K296" s="1"/>
  <c r="K297"/>
  <c r="J298"/>
  <c r="K298" s="1"/>
  <c r="J299"/>
  <c r="K299"/>
  <c r="J300"/>
  <c r="K300" s="1"/>
  <c r="J301"/>
  <c r="K301" s="1"/>
  <c r="J302"/>
  <c r="K302" s="1"/>
  <c r="J303"/>
  <c r="K303"/>
  <c r="K304"/>
  <c r="J305"/>
  <c r="K305" s="1"/>
  <c r="J306"/>
  <c r="K306"/>
  <c r="J307"/>
  <c r="K307" s="1"/>
  <c r="J308"/>
  <c r="K308" s="1"/>
  <c r="J309"/>
  <c r="K309" s="1"/>
  <c r="J310"/>
  <c r="K310" s="1"/>
  <c r="J311"/>
  <c r="K311" s="1"/>
  <c r="J312"/>
  <c r="K312" s="1"/>
  <c r="J313"/>
  <c r="K313"/>
  <c r="J314"/>
  <c r="K314" s="1"/>
  <c r="J315"/>
  <c r="K315" s="1"/>
  <c r="J316"/>
  <c r="K316"/>
  <c r="J317"/>
  <c r="K317" s="1"/>
  <c r="J318"/>
  <c r="K318"/>
  <c r="J319"/>
  <c r="K319" s="1"/>
  <c r="J320"/>
  <c r="K320" s="1"/>
  <c r="J321"/>
  <c r="K321"/>
  <c r="J322"/>
  <c r="K322" s="1"/>
  <c r="J323"/>
  <c r="K323" s="1"/>
  <c r="J324"/>
  <c r="K324"/>
  <c r="J325"/>
  <c r="K325"/>
  <c r="J326"/>
  <c r="K326" s="1"/>
  <c r="J327"/>
  <c r="K327" s="1"/>
  <c r="J328"/>
  <c r="K328"/>
  <c r="J329"/>
  <c r="K329"/>
  <c r="J330"/>
  <c r="K330"/>
  <c r="J331"/>
  <c r="K331" s="1"/>
  <c r="J332"/>
  <c r="K332"/>
  <c r="J333"/>
  <c r="K333"/>
  <c r="J334"/>
  <c r="K334" s="1"/>
  <c r="J335"/>
  <c r="K335" s="1"/>
  <c r="K336"/>
  <c r="J337"/>
  <c r="K337" s="1"/>
  <c r="K338"/>
  <c r="J339"/>
  <c r="K339"/>
  <c r="J340"/>
  <c r="K340"/>
  <c r="J341"/>
  <c r="K341"/>
  <c r="J342"/>
  <c r="K342" s="1"/>
  <c r="J343"/>
  <c r="K343"/>
  <c r="J344"/>
  <c r="K344" s="1"/>
  <c r="J345"/>
  <c r="K345" s="1"/>
  <c r="K346"/>
  <c r="J347"/>
  <c r="K347"/>
  <c r="J348"/>
  <c r="K348"/>
  <c r="J349"/>
  <c r="K349"/>
  <c r="J350"/>
  <c r="K350"/>
  <c r="J351"/>
  <c r="K351"/>
  <c r="J352"/>
  <c r="K352"/>
  <c r="J353"/>
  <c r="K353"/>
  <c r="J354"/>
  <c r="K354"/>
  <c r="J355"/>
  <c r="K355"/>
  <c r="J356"/>
  <c r="K356" s="1"/>
  <c r="J357"/>
  <c r="K357"/>
  <c r="J358"/>
  <c r="K358"/>
  <c r="J359"/>
  <c r="K359"/>
  <c r="J360"/>
  <c r="K360"/>
  <c r="J361"/>
  <c r="K361"/>
  <c r="K362"/>
  <c r="J363"/>
  <c r="K363" s="1"/>
  <c r="J364"/>
  <c r="K364" s="1"/>
  <c r="J365"/>
  <c r="K365"/>
  <c r="J366"/>
  <c r="K366"/>
  <c r="J367"/>
  <c r="K367" s="1"/>
  <c r="J368"/>
  <c r="K368" s="1"/>
  <c r="J369"/>
  <c r="K369" s="1"/>
  <c r="J370"/>
  <c r="K370" s="1"/>
  <c r="J371"/>
  <c r="K371" s="1"/>
  <c r="J372"/>
  <c r="K372" s="1"/>
  <c r="J373"/>
  <c r="K373" s="1"/>
  <c r="J374"/>
  <c r="K374" s="1"/>
  <c r="J375"/>
  <c r="K375" s="1"/>
  <c r="J376"/>
  <c r="K376" s="1"/>
  <c r="J377"/>
  <c r="K377" s="1"/>
  <c r="J378"/>
  <c r="K378" s="1"/>
  <c r="J379"/>
  <c r="K379"/>
  <c r="J380"/>
  <c r="K380" s="1"/>
  <c r="J381"/>
  <c r="K381"/>
  <c r="J382"/>
  <c r="K382"/>
  <c r="J383"/>
  <c r="K383"/>
  <c r="K384"/>
  <c r="J385"/>
  <c r="K385" s="1"/>
  <c r="J386"/>
  <c r="K386" s="1"/>
  <c r="J387"/>
  <c r="K387"/>
  <c r="J388"/>
  <c r="K388" s="1"/>
  <c r="K389"/>
  <c r="J390"/>
  <c r="K390" s="1"/>
  <c r="J391"/>
  <c r="K391" s="1"/>
  <c r="F81" i="18"/>
  <c r="F47"/>
  <c r="F83"/>
  <c r="F82"/>
  <c r="J404" i="1"/>
  <c r="K404" s="1"/>
  <c r="K406"/>
  <c r="J406"/>
  <c r="J405"/>
  <c r="K405"/>
  <c r="J403"/>
  <c r="V5"/>
  <c r="W5"/>
  <c r="A18" i="5"/>
  <c r="A31" s="1"/>
  <c r="B31" s="1"/>
  <c r="A19"/>
  <c r="A32" s="1"/>
  <c r="A20"/>
  <c r="A33" s="1"/>
  <c r="A21"/>
  <c r="A34" s="1"/>
  <c r="A22"/>
  <c r="A35" s="1"/>
  <c r="B35" s="1"/>
  <c r="A23"/>
  <c r="A36" s="1"/>
  <c r="B36" s="1"/>
  <c r="A24"/>
  <c r="A37" s="1"/>
  <c r="B37" s="1"/>
  <c r="A18" i="6"/>
  <c r="A32" s="1"/>
  <c r="B32" s="1"/>
  <c r="A19"/>
  <c r="A33" s="1"/>
  <c r="B33" s="1"/>
  <c r="A20"/>
  <c r="A34" s="1"/>
  <c r="B34" s="1"/>
  <c r="A21"/>
  <c r="A35" s="1"/>
  <c r="B35" s="1"/>
  <c r="A22"/>
  <c r="A36" s="1"/>
  <c r="B36" s="1"/>
  <c r="A23"/>
  <c r="A37" s="1"/>
  <c r="B37" s="1"/>
  <c r="A24"/>
  <c r="A38" s="1"/>
  <c r="B38" s="1"/>
  <c r="A36" i="7"/>
  <c r="B36" s="1"/>
  <c r="A37"/>
  <c r="B37" s="1"/>
  <c r="A38"/>
  <c r="B38" s="1"/>
  <c r="A39"/>
  <c r="B39" s="1"/>
  <c r="A40"/>
  <c r="B40" s="1"/>
  <c r="A41"/>
  <c r="B41" s="1"/>
  <c r="A42"/>
  <c r="B42" s="1"/>
  <c r="B25"/>
  <c r="B26"/>
  <c r="B18" i="6"/>
  <c r="B19"/>
  <c r="B20"/>
  <c r="B21"/>
  <c r="B22"/>
  <c r="B23"/>
  <c r="B24"/>
  <c r="B20" i="5"/>
  <c r="B19"/>
  <c r="B22"/>
  <c r="B23"/>
  <c r="B24"/>
  <c r="F347" i="1"/>
  <c r="B4" i="8"/>
  <c r="C4" s="1"/>
  <c r="AD425" i="1"/>
  <c r="S425"/>
  <c r="T425"/>
  <c r="U425"/>
  <c r="X425"/>
  <c r="Y425"/>
  <c r="R425"/>
  <c r="H425"/>
  <c r="L425"/>
  <c r="M425"/>
  <c r="G425"/>
  <c r="W4"/>
  <c r="V407"/>
  <c r="Z4"/>
  <c r="N4"/>
  <c r="K4"/>
  <c r="W407"/>
  <c r="G31" i="8"/>
  <c r="B31"/>
  <c r="C31" s="1"/>
  <c r="G4"/>
  <c r="H411" i="1"/>
  <c r="L411"/>
  <c r="M411"/>
  <c r="S411"/>
  <c r="T411"/>
  <c r="U411"/>
  <c r="X411"/>
  <c r="Y411"/>
  <c r="H413"/>
  <c r="I413"/>
  <c r="L413"/>
  <c r="M413"/>
  <c r="R413"/>
  <c r="S413"/>
  <c r="T413"/>
  <c r="U413"/>
  <c r="X413"/>
  <c r="Y413"/>
  <c r="AD413"/>
  <c r="B31" i="7" s="1"/>
  <c r="H415" i="1"/>
  <c r="L415"/>
  <c r="M415"/>
  <c r="R415"/>
  <c r="B19" i="7" s="1"/>
  <c r="S415" i="1"/>
  <c r="T415"/>
  <c r="U415"/>
  <c r="X415"/>
  <c r="Y415"/>
  <c r="AD415"/>
  <c r="B34" i="7" s="1"/>
  <c r="H417" i="1"/>
  <c r="I417"/>
  <c r="L417"/>
  <c r="M417"/>
  <c r="R417"/>
  <c r="B11" i="7" s="1"/>
  <c r="S417" i="1"/>
  <c r="T417"/>
  <c r="U417"/>
  <c r="X417"/>
  <c r="Y417"/>
  <c r="AD417"/>
  <c r="C11" i="7" s="1"/>
  <c r="H419" i="1"/>
  <c r="I419"/>
  <c r="L419"/>
  <c r="M419"/>
  <c r="R419"/>
  <c r="C16" i="7" s="1"/>
  <c r="S419" i="1"/>
  <c r="T419"/>
  <c r="U419"/>
  <c r="X419"/>
  <c r="Y419"/>
  <c r="AD419"/>
  <c r="C31" i="7" s="1"/>
  <c r="H421" i="1"/>
  <c r="I421"/>
  <c r="L421"/>
  <c r="M421"/>
  <c r="R421"/>
  <c r="B17" i="7" s="1"/>
  <c r="S421" i="1"/>
  <c r="T421"/>
  <c r="U421"/>
  <c r="X421"/>
  <c r="Y421"/>
  <c r="AD421"/>
  <c r="B32" i="7" s="1"/>
  <c r="H423" i="1"/>
  <c r="I423"/>
  <c r="L423"/>
  <c r="M423"/>
  <c r="R423"/>
  <c r="B18" i="7" s="1"/>
  <c r="S423" i="1"/>
  <c r="T423"/>
  <c r="U423"/>
  <c r="X423"/>
  <c r="Y423"/>
  <c r="AD423"/>
  <c r="B33" i="7" s="1"/>
  <c r="G423" i="1"/>
  <c r="G421"/>
  <c r="G419"/>
  <c r="G417"/>
  <c r="G415"/>
  <c r="G413"/>
  <c r="G411"/>
  <c r="K403"/>
  <c r="A17" i="6"/>
  <c r="A17" i="5"/>
  <c r="A30" s="1"/>
  <c r="B30" s="1"/>
  <c r="A35" i="7"/>
  <c r="B35" s="1"/>
  <c r="B21"/>
  <c r="B22"/>
  <c r="B23"/>
  <c r="B24"/>
  <c r="B27"/>
  <c r="B20"/>
  <c r="V419" i="1"/>
  <c r="V423"/>
  <c r="C24" i="7"/>
  <c r="B17" i="6"/>
  <c r="A31"/>
  <c r="B31" s="1"/>
  <c r="B17" i="5"/>
  <c r="C36" i="7" l="1"/>
  <c r="C6"/>
  <c r="N411" i="1"/>
  <c r="V417"/>
  <c r="V421"/>
  <c r="V411"/>
  <c r="W44"/>
  <c r="W417" s="1"/>
  <c r="C10" i="5" s="1"/>
  <c r="V415" i="1"/>
  <c r="V413"/>
  <c r="V425"/>
  <c r="D31" i="8"/>
  <c r="E31" s="1"/>
  <c r="F31" s="1"/>
  <c r="I31" s="1"/>
  <c r="C41" i="7"/>
  <c r="C34"/>
  <c r="I415" i="1"/>
  <c r="I411"/>
  <c r="I425"/>
  <c r="N423"/>
  <c r="B9" i="6" s="1"/>
  <c r="Z415" i="1"/>
  <c r="B30" i="6" s="1"/>
  <c r="Z421" i="1"/>
  <c r="C7" i="6" s="1"/>
  <c r="Z417" i="1"/>
  <c r="C10" i="6" s="1"/>
  <c r="B32" i="5"/>
  <c r="N421" i="1"/>
  <c r="B7" i="6" s="1"/>
  <c r="C27" i="7"/>
  <c r="C25"/>
  <c r="C22"/>
  <c r="C19"/>
  <c r="B6"/>
  <c r="C23"/>
  <c r="N413" i="1"/>
  <c r="B15" i="6" s="1"/>
  <c r="C26" i="7"/>
  <c r="C18"/>
  <c r="C20"/>
  <c r="B9"/>
  <c r="C21"/>
  <c r="C17"/>
  <c r="J143" i="1"/>
  <c r="J421" s="1"/>
  <c r="C10" i="7"/>
  <c r="C8"/>
  <c r="N425" i="1"/>
  <c r="C4" i="6"/>
  <c r="B10" i="7"/>
  <c r="N415" i="1"/>
  <c r="B5" i="6" s="1"/>
  <c r="N419" i="1"/>
  <c r="C18" i="6" s="1"/>
  <c r="N417" i="1"/>
  <c r="B10" i="6" s="1"/>
  <c r="C39" i="7"/>
  <c r="C37"/>
  <c r="C5"/>
  <c r="C7" s="1"/>
  <c r="B8"/>
  <c r="W423" i="1"/>
  <c r="C9" i="5" s="1"/>
  <c r="W415" i="1"/>
  <c r="W425"/>
  <c r="B16" i="6"/>
  <c r="B21" i="5"/>
  <c r="B33"/>
  <c r="D4" i="8"/>
  <c r="E4" s="1"/>
  <c r="B18" i="5"/>
  <c r="B34"/>
  <c r="C32" i="7"/>
  <c r="C9"/>
  <c r="C35"/>
  <c r="C33"/>
  <c r="C38"/>
  <c r="C42"/>
  <c r="C40"/>
  <c r="F45" i="18"/>
  <c r="F46"/>
  <c r="B16" i="7"/>
  <c r="B5"/>
  <c r="Z425" i="1"/>
  <c r="Z419"/>
  <c r="Z423"/>
  <c r="C9" i="6" s="1"/>
  <c r="Z411" i="1"/>
  <c r="C5" i="6" l="1"/>
  <c r="W413" i="1"/>
  <c r="C4" i="5" s="1"/>
  <c r="W419" i="1"/>
  <c r="C35" i="5" s="1"/>
  <c r="W421" i="1"/>
  <c r="C7" i="5" s="1"/>
  <c r="C6" i="6"/>
  <c r="K143" i="1"/>
  <c r="K421" s="1"/>
  <c r="B7" i="5" s="1"/>
  <c r="B7" i="7"/>
  <c r="C17" i="6"/>
  <c r="B4"/>
  <c r="B6" s="1"/>
  <c r="K419" i="1"/>
  <c r="C22" i="5" s="1"/>
  <c r="J425" i="1"/>
  <c r="K415"/>
  <c r="B16" i="5" s="1"/>
  <c r="J415" i="1"/>
  <c r="K423"/>
  <c r="B9" i="5" s="1"/>
  <c r="J417" i="1"/>
  <c r="J423"/>
  <c r="J411"/>
  <c r="J413"/>
  <c r="J419"/>
  <c r="C16" i="6"/>
  <c r="C15"/>
  <c r="C19"/>
  <c r="C20"/>
  <c r="B8"/>
  <c r="C21"/>
  <c r="C23"/>
  <c r="C22"/>
  <c r="C24"/>
  <c r="C5" i="5"/>
  <c r="B29"/>
  <c r="F4" i="8"/>
  <c r="B33"/>
  <c r="D33"/>
  <c r="E33"/>
  <c r="G33"/>
  <c r="C33"/>
  <c r="C30" i="6"/>
  <c r="C29"/>
  <c r="C32"/>
  <c r="C8"/>
  <c r="C31"/>
  <c r="C34"/>
  <c r="C37"/>
  <c r="C33"/>
  <c r="C38"/>
  <c r="C35"/>
  <c r="C36"/>
  <c r="F33" i="8"/>
  <c r="C36" i="5" l="1"/>
  <c r="C8"/>
  <c r="C31"/>
  <c r="C28"/>
  <c r="C34"/>
  <c r="C33"/>
  <c r="C29"/>
  <c r="C32"/>
  <c r="C30"/>
  <c r="C37"/>
  <c r="C21"/>
  <c r="K425" i="1"/>
  <c r="K413"/>
  <c r="K417"/>
  <c r="B10" i="5" s="1"/>
  <c r="C16"/>
  <c r="C17"/>
  <c r="B28"/>
  <c r="B5"/>
  <c r="C19"/>
  <c r="C20"/>
  <c r="B8"/>
  <c r="C15"/>
  <c r="C24"/>
  <c r="C23"/>
  <c r="C18"/>
  <c r="C6"/>
  <c r="I4" i="8"/>
  <c r="I33"/>
  <c r="B15" i="5" l="1"/>
  <c r="B4"/>
  <c r="B6" s="1"/>
  <c r="C6" i="8"/>
  <c r="G6"/>
  <c r="B6"/>
  <c r="D6"/>
  <c r="E6"/>
  <c r="F6"/>
  <c r="I6" l="1"/>
</calcChain>
</file>

<file path=xl/sharedStrings.xml><?xml version="1.0" encoding="utf-8"?>
<sst xmlns="http://schemas.openxmlformats.org/spreadsheetml/2006/main" count="2455" uniqueCount="661">
  <si>
    <t>Gemeinde</t>
  </si>
  <si>
    <t>WASSER</t>
  </si>
  <si>
    <t>ABWASSER</t>
  </si>
  <si>
    <t>Grundlagen</t>
  </si>
  <si>
    <t>Bfs Id</t>
  </si>
  <si>
    <t>Amtsbezirk</t>
  </si>
  <si>
    <t>Typ</t>
  </si>
  <si>
    <t>Mittlere Wohnbe-völkerung</t>
  </si>
  <si>
    <t>Aarberg</t>
  </si>
  <si>
    <t>Bargen</t>
  </si>
  <si>
    <t>Grossaffoltern</t>
  </si>
  <si>
    <t>Kallnach</t>
  </si>
  <si>
    <t>Kappelen</t>
  </si>
  <si>
    <t>Lyss</t>
  </si>
  <si>
    <t>Meikirch</t>
  </si>
  <si>
    <t>Niederried b.K.</t>
  </si>
  <si>
    <t>Radelfingen</t>
  </si>
  <si>
    <t>Rapperswil</t>
  </si>
  <si>
    <t>Schüpfen</t>
  </si>
  <si>
    <t>Seedorf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</si>
  <si>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</si>
  <si>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</si>
  <si>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</si>
  <si>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</si>
  <si>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</si>
  <si>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</si>
  <si>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</si>
  <si>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</si>
  <si>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</si>
  <si>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</si>
  <si>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</si>
  <si>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</si>
  <si>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Agrarische Gemeinden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</si>
  <si>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</si>
  <si>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</si>
  <si>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</si>
  <si>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</si>
  <si>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</si>
  <si>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</si>
  <si>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</si>
  <si>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</si>
  <si>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</si>
  <si>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</si>
  <si>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</si>
  <si>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</si>
  <si>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</si>
  <si>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</si>
  <si>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</si>
  <si>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</si>
  <si>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</si>
  <si>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</si>
  <si>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</si>
  <si>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</si>
  <si>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Ittigen</t>
  </si>
  <si>
    <t>Ostermundigen</t>
  </si>
  <si>
    <t>Biel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</si>
  <si>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</si>
  <si>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</si>
  <si>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</si>
  <si>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</si>
  <si>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</si>
  <si>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</si>
  <si>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</si>
  <si>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</si>
  <si>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</si>
  <si>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</si>
  <si>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</si>
  <si>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</si>
  <si>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</si>
  <si>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</si>
  <si>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Aefligen</t>
  </si>
  <si>
    <t>Alchenstorf</t>
  </si>
  <si>
    <t>Bäriswil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</si>
  <si>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</si>
  <si>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</si>
  <si>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</si>
  <si>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</si>
  <si>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</si>
  <si>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</si>
  <si>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</si>
  <si>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</si>
  <si>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</si>
  <si>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</si>
  <si>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</si>
  <si>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</si>
  <si>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</si>
  <si>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</si>
  <si>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</si>
  <si>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</si>
  <si>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</si>
  <si>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</si>
  <si>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b.L.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</si>
  <si>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</si>
  <si>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</si>
  <si>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</si>
  <si>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</si>
  <si>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</si>
  <si>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</si>
  <si>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</si>
  <si>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</si>
  <si>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</si>
  <si>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</si>
  <si>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</si>
  <si>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</si>
  <si>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</t>
  </si>
  <si>
    <t>Romont</t>
  </si>
  <si>
    <t>Saint-Imier</t>
  </si>
  <si>
    <t>Sonceboz</t>
  </si>
  <si>
    <t>Sonvilier</t>
  </si>
  <si>
    <t>Tramelan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</si>
  <si>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</si>
  <si>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</si>
  <si>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</si>
  <si>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</si>
  <si>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</si>
  <si>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</si>
  <si>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</si>
  <si>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</si>
  <si>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</si>
  <si>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</si>
  <si>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</si>
  <si>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</si>
  <si>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</si>
  <si>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Bangerten</t>
  </si>
  <si>
    <t>Bätterkinden</t>
  </si>
  <si>
    <t>Büren z.H.</t>
  </si>
  <si>
    <t>Deisswil b.M.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</si>
  <si>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</si>
  <si>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</si>
  <si>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</si>
  <si>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</si>
  <si>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</si>
  <si>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</si>
  <si>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</si>
  <si>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</si>
  <si>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</si>
  <si>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</si>
  <si>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</si>
  <si>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</si>
  <si>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</si>
  <si>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</si>
  <si>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</si>
  <si>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Utzenstorf</t>
  </si>
  <si>
    <t>Wiggiswil</t>
  </si>
  <si>
    <t>Wiler b.U.</t>
  </si>
  <si>
    <t>Zauggenried</t>
  </si>
  <si>
    <t>Zielebach</t>
  </si>
  <si>
    <t>Zuzwil</t>
  </si>
  <si>
    <t>Adelboden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</si>
  <si>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</si>
  <si>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</si>
  <si>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</si>
  <si>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</si>
  <si>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</si>
  <si>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</si>
  <si>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</si>
  <si>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</si>
  <si>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</si>
  <si>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</si>
  <si>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</si>
  <si>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</si>
  <si>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</si>
  <si>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</si>
  <si>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</si>
  <si>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</si>
  <si>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</si>
  <si>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Leissigen</t>
  </si>
  <si>
    <t>Lütschental</t>
  </si>
  <si>
    <t>Matten b.I.</t>
  </si>
  <si>
    <t>Niederried b.I.</t>
  </si>
  <si>
    <t>Oberried a.Br.-S.</t>
  </si>
  <si>
    <t>Saxeten</t>
  </si>
  <si>
    <t>Schwanden b.B.</t>
  </si>
  <si>
    <t>Unterseen</t>
  </si>
  <si>
    <t>Wilderswil</t>
  </si>
  <si>
    <t>Arni</t>
  </si>
  <si>
    <t>Biglen</t>
  </si>
  <si>
    <t>Bleiken b.O.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</si>
  <si>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</si>
  <si>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</si>
  <si>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</si>
  <si>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</si>
  <si>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</si>
  <si>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</si>
  <si>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</si>
  <si>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</si>
  <si>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</si>
  <si>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</si>
  <si>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</si>
  <si>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</si>
  <si>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</si>
  <si>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</si>
  <si>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</si>
  <si>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</si>
  <si>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</si>
  <si>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</si>
  <si>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</si>
  <si>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</si>
  <si>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</si>
  <si>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</si>
  <si>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</si>
  <si>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</si>
  <si>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</si>
  <si>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</si>
  <si>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</si>
  <si>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</si>
  <si>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</si>
  <si>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</si>
  <si>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</si>
  <si>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</si>
  <si>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</si>
  <si>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</si>
  <si>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</si>
  <si>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</si>
  <si>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</si>
  <si>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</si>
  <si>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</si>
  <si>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</si>
  <si>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</si>
  <si>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</si>
  <si>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</si>
  <si>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</si>
  <si>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</si>
  <si>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</si>
  <si>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</si>
  <si>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</si>
  <si>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</si>
  <si>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</si>
  <si>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</si>
  <si>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</si>
  <si>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</t>
  </si>
  <si>
    <t>Saicourt</t>
  </si>
  <si>
    <t>Saules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</si>
  <si>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</si>
  <si>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</si>
  <si>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</si>
  <si>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</si>
  <si>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</si>
  <si>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</si>
  <si>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</si>
  <si>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</si>
  <si>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</si>
  <si>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</si>
  <si>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</si>
  <si>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</si>
  <si>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</si>
  <si>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</si>
  <si>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</si>
  <si>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</si>
  <si>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</si>
  <si>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</si>
  <si>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</si>
  <si>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</si>
  <si>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</si>
  <si>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</si>
  <si>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</si>
  <si>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</si>
  <si>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</si>
  <si>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</si>
  <si>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</si>
  <si>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</si>
  <si>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</si>
  <si>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</si>
  <si>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</si>
  <si>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</si>
  <si>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</si>
  <si>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</si>
  <si>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</si>
  <si>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Därstetten</t>
  </si>
  <si>
    <t>Diemtigen</t>
  </si>
  <si>
    <t>Erlenbach i.S.</t>
  </si>
  <si>
    <t>Niederstocken</t>
  </si>
  <si>
    <t>Oberstocken</t>
  </si>
  <si>
    <t>Oberwil i.S.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</si>
  <si>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</si>
  <si>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</si>
  <si>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</si>
  <si>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</si>
  <si>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</si>
  <si>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</si>
  <si>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</si>
  <si>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</si>
  <si>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</si>
  <si>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</si>
  <si>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</si>
  <si>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</si>
  <si>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</si>
  <si>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</si>
  <si>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</si>
  <si>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</si>
  <si>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</si>
  <si>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</si>
  <si>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</si>
  <si>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</si>
  <si>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</si>
  <si>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</si>
  <si>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</si>
  <si>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</si>
  <si>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</si>
  <si>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</si>
  <si>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</si>
  <si>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</si>
  <si>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</si>
  <si>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</si>
  <si>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</si>
  <si>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</si>
  <si>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</si>
  <si>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</si>
  <si>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</si>
  <si>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</si>
  <si>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</si>
  <si>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</si>
  <si>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</si>
  <si>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</si>
  <si>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</si>
  <si>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</si>
  <si>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</si>
  <si>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</si>
  <si>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</si>
  <si>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</si>
  <si>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</si>
  <si>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</si>
  <si>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</si>
  <si>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</si>
  <si>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</si>
  <si>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</si>
  <si>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</si>
  <si>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</si>
  <si>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</si>
  <si>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</si>
  <si>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</si>
  <si>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</si>
  <si>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</si>
  <si>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</si>
  <si>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</si>
  <si>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</t>
  </si>
  <si>
    <t>Oberlangenegg</t>
  </si>
  <si>
    <t>Pohlern</t>
  </si>
  <si>
    <t>Schwendibach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</si>
  <si>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</si>
  <si>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</si>
  <si>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</si>
  <si>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</si>
  <si>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</si>
  <si>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</si>
  <si>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</si>
  <si>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</si>
  <si>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</si>
  <si>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</si>
  <si>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</si>
  <si>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</si>
  <si>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</si>
  <si>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</si>
  <si>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</si>
  <si>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</si>
  <si>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</si>
  <si>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</si>
  <si>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</si>
  <si>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</si>
  <si>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</si>
  <si>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</si>
  <si>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</si>
  <si>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</si>
  <si>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</si>
  <si>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</si>
  <si>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</si>
  <si>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</si>
  <si>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</si>
  <si>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</si>
  <si>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</si>
  <si>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</si>
  <si>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</si>
  <si>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</si>
  <si>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</si>
  <si>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</si>
  <si>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</si>
  <si>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</si>
  <si>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</si>
  <si>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</si>
  <si>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</si>
  <si>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Industrielle und tertiäre Gemeinden</t>
  </si>
  <si>
    <t>Touristische Gemeinden</t>
  </si>
  <si>
    <t>Büren</t>
  </si>
  <si>
    <t>Niedersimmental</t>
  </si>
  <si>
    <t>Oberhasli</t>
  </si>
  <si>
    <t>Obersimmental</t>
  </si>
  <si>
    <t>Schwarzenburg</t>
  </si>
  <si>
    <t>Wangen</t>
  </si>
  <si>
    <t>Wichtrach</t>
  </si>
  <si>
    <t>Wald</t>
  </si>
  <si>
    <t>Abkürzung</t>
  </si>
  <si>
    <t>Zimmer</t>
  </si>
  <si>
    <t>Raumeinheiten</t>
  </si>
  <si>
    <r>
      <t>Kubatur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(umbauter Raum nach SIA 116)</t>
    </r>
  </si>
  <si>
    <t>Gebäudeversicherungswert</t>
  </si>
  <si>
    <t>amtlicher Wert</t>
  </si>
  <si>
    <t>Belastungswerte (BW)</t>
  </si>
  <si>
    <t>Personen (Einwohner)</t>
  </si>
  <si>
    <t>Merkmal</t>
  </si>
  <si>
    <t>Whg</t>
  </si>
  <si>
    <t>Zi</t>
  </si>
  <si>
    <t>RE</t>
  </si>
  <si>
    <t>UR</t>
  </si>
  <si>
    <t>AW</t>
  </si>
  <si>
    <t xml:space="preserve">Belastungswerte </t>
  </si>
  <si>
    <t>BW</t>
  </si>
  <si>
    <t>DN</t>
  </si>
  <si>
    <t>Einw</t>
  </si>
  <si>
    <t>As</t>
  </si>
  <si>
    <t>GVB</t>
  </si>
  <si>
    <t>m3</t>
  </si>
  <si>
    <t>Bewohnergleichwerte</t>
  </si>
  <si>
    <t>BGW</t>
  </si>
  <si>
    <t>ZGF</t>
  </si>
  <si>
    <t>k.G.</t>
  </si>
  <si>
    <t>keine Grundgebühr</t>
  </si>
  <si>
    <t>privat</t>
  </si>
  <si>
    <t>keine Wasserversorgung durch Gemeinde, private WV</t>
  </si>
  <si>
    <t>Nasszellen</t>
  </si>
  <si>
    <t>NZ</t>
  </si>
  <si>
    <t>ZGF1</t>
  </si>
  <si>
    <t>ERHEBUNGSBOGEN</t>
  </si>
  <si>
    <t>GEBÜHRENTARIFE</t>
  </si>
  <si>
    <t xml:space="preserve">GEMEINDE: </t>
  </si>
  <si>
    <t>Abwasser</t>
  </si>
  <si>
    <t>Wasser</t>
  </si>
  <si>
    <t xml:space="preserve">   (ohne einmalige Gebühren, wie Anschluss- oder Löschgebühr etc.)</t>
  </si>
  <si>
    <t>Betrag</t>
  </si>
  <si>
    <t>Spezial-</t>
  </si>
  <si>
    <t>Endbe-</t>
  </si>
  <si>
    <t>Anzahl</t>
  </si>
  <si>
    <t>pro Einheit</t>
  </si>
  <si>
    <t>trag in CHF</t>
  </si>
  <si>
    <t>Bewohnergleichwerte (BGW)</t>
  </si>
  <si>
    <t>Zusammenzug für das erwähnte Objekt:</t>
  </si>
  <si>
    <t>bitte wenden!</t>
  </si>
  <si>
    <t>Bemerkungen:</t>
  </si>
  <si>
    <t xml:space="preserve">Rückfragen sind zu richten an: </t>
  </si>
  <si>
    <t>Tel.Nr.:</t>
  </si>
  <si>
    <t xml:space="preserve">Ort, Datum: </t>
  </si>
  <si>
    <t>Wir danken ganz herzlich für Ihre wertvolle Unterstützung!</t>
  </si>
  <si>
    <t>Kantonale Planungsgruppe Bern</t>
  </si>
  <si>
    <t>Zieglerstrasse 34, 3007 Bern</t>
  </si>
  <si>
    <t>Tel.: 031 385 20 00</t>
  </si>
  <si>
    <t>Fax: 031 381 14 44</t>
  </si>
  <si>
    <t>E-Mail: info@kpgbern.ch</t>
  </si>
  <si>
    <r>
      <t>Wasserverbrauch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pro Jahr</t>
    </r>
  </si>
  <si>
    <t>Bezeichnung Typ</t>
  </si>
  <si>
    <t>zonengewichtete Grundstücksfläche (nach VSA)</t>
  </si>
  <si>
    <t>Legende: Merkmale Grundgebühr</t>
  </si>
  <si>
    <t>zonengewichtete Grundstücksfläche (eigene Berechnung Gem.)</t>
  </si>
  <si>
    <t>Modell-Einfamilienhaus</t>
  </si>
  <si>
    <t>Sigriswil</t>
  </si>
  <si>
    <t>Grund-
gebühren</t>
  </si>
  <si>
    <t>Grund-
gebühr</t>
  </si>
  <si>
    <t>Verbrauchs-
gebühren</t>
  </si>
  <si>
    <t>Total 
Benützungs-
gebühren</t>
  </si>
  <si>
    <t>Verbrauchs-
gebühr</t>
  </si>
  <si>
    <t>Merkmal für
Grundgebühr</t>
  </si>
  <si>
    <t>Total
Benützungs-
gebühren</t>
  </si>
  <si>
    <t xml:space="preserve">Nachfolgend werden die jährlichen Gebühren für ein Modelleinfamilienhaus ermittelt. Bitte füllen Sie die </t>
  </si>
  <si>
    <t xml:space="preserve">gemäss Tarif Ihrer Gemeinde zutreffenden Rubriken aus. Fehlt das für Ihre Gemeinde gültige Merkmal in </t>
  </si>
  <si>
    <t>der Liste, treffen Sie selbst eine Annahme (bitte deutlich aufführen!).</t>
  </si>
  <si>
    <t>Bitte alle Angaben exkl. MwSt. aufführen</t>
  </si>
  <si>
    <t>Merkmale *)</t>
  </si>
  <si>
    <t>regelung**)</t>
  </si>
  <si>
    <t>Wohnungen / Einfamilienhaus</t>
  </si>
  <si>
    <t>**) Spezialregelung: Allfällige Rabatte, Freibezüge etc. für das Modelleinfamilienhaus können hier eingetragen werden</t>
  </si>
  <si>
    <t>Abwasseranschluss / Haushalte</t>
  </si>
  <si>
    <t>**) Spezialregelung: Allfällige Rabatte, Freibezüge etc. für das Mustereinfamilienhaus können hier eingetragen werden</t>
  </si>
  <si>
    <r>
      <t xml:space="preserve">Das Formular kann auch ab unserer Website heruntergeladen und ausgefüllt werden: </t>
    </r>
    <r>
      <rPr>
        <b/>
        <i/>
        <u/>
        <sz val="8"/>
        <rFont val="Arial"/>
        <family val="2"/>
      </rPr>
      <t>www.kpgbern.ch/gemfinanzen/downloads</t>
    </r>
  </si>
  <si>
    <r>
      <t xml:space="preserve">1. Einmalige Anschlussgebühren </t>
    </r>
    <r>
      <rPr>
        <sz val="10"/>
        <rFont val="Arial"/>
        <family val="2"/>
      </rPr>
      <t>(nach Reglement, ohne Planungsmehrwerte gem. Vertrag)</t>
    </r>
    <r>
      <rPr>
        <b/>
        <sz val="10"/>
        <rFont val="Arial"/>
        <family val="2"/>
      </rPr>
      <t xml:space="preserve"> </t>
    </r>
  </si>
  <si>
    <r>
      <t>*) Weitere Eigenheiten des Modelleinfamilienhauses: 4-Personen-Haushalt, Anzahl Zimmer: 6, Wohnfläche: 150 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Grundstücks-</t>
    </r>
  </si>
  <si>
    <t xml:space="preserve">Bewohnergleichwerte </t>
  </si>
  <si>
    <t>Wohnfläche</t>
  </si>
  <si>
    <t>Wfl</t>
  </si>
  <si>
    <t>Grundstücksfläche</t>
  </si>
  <si>
    <t>Gfl</t>
  </si>
  <si>
    <t>Zl</t>
  </si>
  <si>
    <t>Saurenhorn</t>
  </si>
  <si>
    <t>*) Anschlussgebühren Wasserverbände (können nicht auf einzelne Gemeinden aufgeteilt werden):</t>
  </si>
  <si>
    <t>Statistische Auswertungen:</t>
  </si>
  <si>
    <t>Summe</t>
  </si>
  <si>
    <t>Minimum</t>
  </si>
  <si>
    <t>Maximum</t>
  </si>
  <si>
    <t>Mittelwert</t>
  </si>
  <si>
    <t>Median</t>
  </si>
  <si>
    <t>1. Quartil (25 %)</t>
  </si>
  <si>
    <t>3. Quartil (75 %)</t>
  </si>
  <si>
    <t>Anteil Grund-gebühren</t>
  </si>
  <si>
    <t>Spannweite</t>
  </si>
  <si>
    <t>25 %-Quartil</t>
  </si>
  <si>
    <t>75 %-Quartil</t>
  </si>
  <si>
    <t>Anteil Grund- an Gesamtgebühren in %</t>
  </si>
  <si>
    <t>Median Kanton</t>
  </si>
  <si>
    <t>kein Tarif</t>
  </si>
  <si>
    <t>bis --.50</t>
  </si>
  <si>
    <t>--.51 bis 1.00</t>
  </si>
  <si>
    <t>1.01 bis 1.50</t>
  </si>
  <si>
    <t>1.51 bis 2.00</t>
  </si>
  <si>
    <t>2.01 bis 3.00</t>
  </si>
  <si>
    <t>über 3.00</t>
  </si>
  <si>
    <t>Kontrolltotal</t>
  </si>
  <si>
    <t>über 2.00</t>
  </si>
  <si>
    <t>25%-Quartil</t>
  </si>
  <si>
    <t>75%-Quartil</t>
  </si>
  <si>
    <t>relative Anteile</t>
  </si>
  <si>
    <t>bis 1.00</t>
  </si>
  <si>
    <t>Gebühren pro EFH</t>
  </si>
  <si>
    <r>
      <t>Tarif in CHF pro m</t>
    </r>
    <r>
      <rPr>
        <vertAlign val="superscript"/>
        <sz val="10"/>
        <rFont val="Arial"/>
        <family val="2"/>
      </rPr>
      <t>3</t>
    </r>
  </si>
  <si>
    <t>Abwasser: Übersicht über die grafischen Auswertungen</t>
  </si>
  <si>
    <t>Wasser: Übersicht über die grafischen Auswertungen</t>
  </si>
  <si>
    <t>Legende zu Abkürzungen in der Datenbank</t>
  </si>
  <si>
    <t>Hinweise für BenutzerInnen:</t>
  </si>
  <si>
    <t>Mit dem eingeschalteten Autofilter können in der Datenbank beliebige</t>
  </si>
  <si>
    <t>Auswertungen (Gemeindegrösse, -typ, Amtsbezirk) sowie nach</t>
  </si>
  <si>
    <t>Tarifhöhe, Merkmale für die Tarife, etc. durchgeführt werden.</t>
  </si>
  <si>
    <t>Grafiken:</t>
  </si>
  <si>
    <t>gleichsgemeinden eingeben. Sie werden in alle Grafiken automatisch</t>
  </si>
  <si>
    <t>mit den richtigen Werten aus der Datenbank übernommen!</t>
  </si>
  <si>
    <t>Gemeinden ohne Angaben in der Datenbank aus der Grafik eliminieren!</t>
  </si>
  <si>
    <t>Wenn die Zahl der Gemeinden nicht ausreicht:</t>
  </si>
  <si>
    <t>neue Zeilen einfügen.</t>
  </si>
  <si>
    <t>Zeilen kopieren.</t>
  </si>
  <si>
    <t>2. Spalten B und C aus letzter Zeile mit Werten über die eingefügten</t>
  </si>
  <si>
    <t>3. Erste Zeile aus dem Abwasserbereicht über die Spalten A - C</t>
  </si>
  <si>
    <t xml:space="preserve">4. Letzten Vorgang für die Arbeitsblätter "Graf  Gebühren" und </t>
  </si>
  <si>
    <t>"Graf Grundgebühr" wiederholen.</t>
  </si>
  <si>
    <t>5. Bei Bedarf die Grafiken in die Arbeitsblätter "Übersicht Graf</t>
  </si>
  <si>
    <t>Abwasser" und "Übersicht Graf Wasser" kopieren und ausdrucken.</t>
  </si>
  <si>
    <t>Anzahl Gemeinden</t>
  </si>
  <si>
    <t>Übersicht über die Arbeitsblätter (Register):</t>
  </si>
  <si>
    <t>hinunterkopieren, bis alle Vergleichsgemeinden erscheinen.</t>
  </si>
  <si>
    <t>Wasseranschluss / Haushalte</t>
  </si>
  <si>
    <t>Kubatur in m3 (umbauter Raum nach SIA 116)</t>
  </si>
  <si>
    <t>Regenabwasser: prozentualer Anteil von Grundgebühr</t>
  </si>
  <si>
    <t>(exkl. MwSt.)</t>
  </si>
  <si>
    <t>4. Abwasserentsorgung Modelleinfamilienhaus: jährliche Grund-, Verbrauchs- und Regenabwasser-</t>
  </si>
  <si>
    <t>R_Fl</t>
  </si>
  <si>
    <t>R_%</t>
  </si>
  <si>
    <t xml:space="preserve">Ländliche Pendlergemeinden        </t>
  </si>
  <si>
    <t xml:space="preserve">Agrar-gemischte Gemeinden  </t>
  </si>
  <si>
    <t xml:space="preserve">Zentren                         </t>
  </si>
  <si>
    <t xml:space="preserve">Periurbane Gemeinden                       </t>
  </si>
  <si>
    <t xml:space="preserve">Suburbane Gemeinden  </t>
  </si>
  <si>
    <t xml:space="preserve">Einkommensstarke Gemeinden                        </t>
  </si>
  <si>
    <t>Vauffelin</t>
  </si>
  <si>
    <t>Urtenen</t>
  </si>
  <si>
    <t xml:space="preserve">Touristische Gemeinden                          </t>
  </si>
  <si>
    <t>Lauterbrunnen,
Wengen</t>
  </si>
  <si>
    <t>Lauterbrunnen,
Isenfluh</t>
  </si>
  <si>
    <t>Lauterbrunnen,
Lauterbrunnen</t>
  </si>
  <si>
    <t xml:space="preserve"> </t>
  </si>
  <si>
    <t>Regenabwasser: pauschal pro Liegenschaft</t>
  </si>
  <si>
    <t>R_P</t>
  </si>
  <si>
    <t>**) Anschlussgebühren und jährliche Grund- und Verbrauchsgebühren (können nicht aufgeteilt werden):</t>
  </si>
  <si>
    <t>Forst-Längenbühl</t>
  </si>
  <si>
    <t>Regenabwasser: nach gemessener m3-Zahl</t>
  </si>
  <si>
    <t>R_m3</t>
  </si>
  <si>
    <t>Im Arbeitsblatt (Register) "Graf Tarife" im Bereich A20:A27 die Ver-</t>
  </si>
  <si>
    <t>1. Innerhalb des markierten Bereiches von "Graf Tarife" (A20:A27)</t>
  </si>
  <si>
    <t>Caractéristiques</t>
  </si>
  <si>
    <t>Abréviation</t>
  </si>
  <si>
    <t>Raccordement / ménages</t>
  </si>
  <si>
    <t>Logements / maison familiale</t>
  </si>
  <si>
    <t>Unités (locaux)</t>
  </si>
  <si>
    <t>Personnes (habitants)</t>
  </si>
  <si>
    <t>Volume en m3 (volume construit selon SIA 116)</t>
  </si>
  <si>
    <t>Chambres</t>
  </si>
  <si>
    <t>Consommation d'eau en m3 par année</t>
  </si>
  <si>
    <t>Unités de raccordement (UR) installées</t>
  </si>
  <si>
    <t>Equivalents-habitants (EH)</t>
  </si>
  <si>
    <t>EAU</t>
  </si>
  <si>
    <t>EAUX USÉES</t>
  </si>
  <si>
    <t>Légende: Caractéristiques des taxes de base</t>
  </si>
  <si>
    <t>Nennweite Wasserzähler 20 mm bzw. 3/4"</t>
  </si>
  <si>
    <t>jährliche Mietgebühr Wasserzähler</t>
  </si>
  <si>
    <r>
      <t>Wasserverbrauch in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pro Jahr</t>
    </r>
  </si>
  <si>
    <t>Nennweite Wasserzähler</t>
  </si>
  <si>
    <t>Nennweite Wasserzähler (DN)</t>
  </si>
  <si>
    <t>Regenabwasser: nach versiegelter / entwässerter Fläche in m2</t>
  </si>
  <si>
    <t>Eaux pluviales: en fonction de la surface imperméable/drainée en m²</t>
  </si>
  <si>
    <r>
      <t>q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keine Veränderungen gegenüber Vorjahr</t>
    </r>
  </si>
  <si>
    <t>Ringgenberg</t>
  </si>
  <si>
    <t>St. Stephan-Grodoey</t>
  </si>
  <si>
    <t>Reutigen + Zwieselberg</t>
  </si>
  <si>
    <t>bitte die genaue Schreibweise der Gemeinde in der Datenbank nachsehen</t>
  </si>
  <si>
    <t>Erscheint bei der Eingabe der Gemeinden in der Spalte daneben "#NV",</t>
  </si>
  <si>
    <t>Twann-Tüscherz</t>
  </si>
  <si>
    <t>Grundgebühr:</t>
  </si>
  <si>
    <t>Wasserzähler: jährliche Mietgebühr</t>
  </si>
  <si>
    <t>andere, nämlich:</t>
  </si>
  <si>
    <t>Verbrauchsgebühr:</t>
  </si>
  <si>
    <t>Regenabwassergebühr:</t>
  </si>
  <si>
    <t>pauschal pro Einfamilienhaus</t>
  </si>
  <si>
    <t>prozentualer Anteil von Grundgebühr</t>
  </si>
  <si>
    <r>
      <t>nach versiegelter/entwässerter Fläche in m</t>
    </r>
    <r>
      <rPr>
        <vertAlign val="superscript"/>
        <sz val="10"/>
        <rFont val="Arial"/>
        <family val="2"/>
      </rPr>
      <t>2</t>
    </r>
  </si>
  <si>
    <r>
      <t xml:space="preserve">   fläche nach VSA (ZGF): 2'400 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Gebäudeversicherungswert: CHF 400'000, amtlicher Wert: CHF 280'000, Raumeinheiten: 8</t>
    </r>
  </si>
  <si>
    <t>Lauterbrunnen, Mürren</t>
  </si>
  <si>
    <r>
      <t>*) Weitere Eigenheiten des Modelleinfamilienhauses: Wohnfläche: 150 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Grundstücksfläche: 700 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Zonengewichtete Grundstücks-</t>
    </r>
  </si>
  <si>
    <r>
      <t xml:space="preserve">    fläche: 700 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Gebäudeversicherungswert: CHF 400'000, amtlicher Wert: CHF 280'000, Raumeinheiten: 8, Bewohnergleichwerte: 6</t>
    </r>
  </si>
  <si>
    <t>Kti. 710.434. ..</t>
  </si>
  <si>
    <t>Kti. 700.435. ..</t>
  </si>
  <si>
    <t>Kto. 710.610. ..</t>
  </si>
  <si>
    <t>Kto. 700.610. ..</t>
  </si>
  <si>
    <t>Jegenstorf, Ortsteil Ballmoos</t>
  </si>
  <si>
    <t>Herzogenbuchsee, Ortsteil Oberönz</t>
  </si>
  <si>
    <t>WV Meikirch-Uettligen und Umgebung</t>
  </si>
  <si>
    <t>Energie Service Biel (Biel + Nidau)</t>
  </si>
  <si>
    <t>Regenabwasser: nach Zimmer</t>
  </si>
  <si>
    <t>R_Zi</t>
  </si>
  <si>
    <t>Diamètre nominal du compteur</t>
  </si>
  <si>
    <t>Location annuelle du compteur</t>
  </si>
  <si>
    <t>Surface habitable</t>
  </si>
  <si>
    <t>Surface de l'immeuble</t>
  </si>
  <si>
    <t>Valeur de l'assurance immobilière</t>
  </si>
  <si>
    <t>Valeur officielle</t>
  </si>
  <si>
    <t>pas de taxes de base</t>
  </si>
  <si>
    <t>salle de bains</t>
  </si>
  <si>
    <t>pas de l'alimentation en eau par commune (privé)</t>
  </si>
  <si>
    <t>Eaux pluviales: forfait par immeuble</t>
  </si>
  <si>
    <t>Eaux pluviales: selon le nombre des m3</t>
  </si>
  <si>
    <t>Eaux pluviales: selon le nombre des chambres</t>
  </si>
  <si>
    <t>Taxes assises sur la surface du bien-fonds pondérée en fonction du type de zone à bâtir</t>
  </si>
  <si>
    <t>Aeschi</t>
  </si>
  <si>
    <t>Investitions-
rechnung 2011</t>
  </si>
  <si>
    <t>Laufende Rechnung 2011</t>
  </si>
  <si>
    <t>Anschluss-
gebühren
2011</t>
  </si>
  <si>
    <t>Gebühren 2013</t>
  </si>
  <si>
    <t>Tarif 2013
Verbrauchs-
gebühr pro m3</t>
  </si>
  <si>
    <t>Verbrauchsgebühr Modell-EFH 2013</t>
  </si>
  <si>
    <t>Grund- und Regenabwassergebühr Modelleinfamilienhaus 2013</t>
  </si>
  <si>
    <t>Tarif 2013</t>
  </si>
  <si>
    <r>
      <t xml:space="preserve">    </t>
    </r>
    <r>
      <rPr>
        <b/>
        <sz val="10"/>
        <rFont val="Arial"/>
        <family val="2"/>
      </rPr>
      <t>gebühr 2013</t>
    </r>
    <r>
      <rPr>
        <sz val="10"/>
        <rFont val="Arial"/>
        <family val="2"/>
      </rPr>
      <t xml:space="preserve"> (ohne einmalige Gebühren, wie Anschlussgebühr etc.)</t>
    </r>
  </si>
  <si>
    <t>Grundgebühr Modelleinfamilienhaus 2013</t>
  </si>
  <si>
    <t>3. Wasserversorgung Modelleinfamilienhaus: jährliche Grund- und Verbrauchsgebühr 2013</t>
  </si>
  <si>
    <t>Total jährliche Benützungsgeb. gem. Lauf. Rechnung 2011 in CHF (exkl. MwSt.)</t>
  </si>
  <si>
    <t>Total Verbrauchsgebühren gemäss Lauf. Rechnung 2011 in CHF (exkl. MwSt.)</t>
  </si>
  <si>
    <r>
      <t xml:space="preserve">Total Grundgebühren gemäss Laufender Rechnung 2011 in CHF (exkl. MwSt.)
</t>
    </r>
    <r>
      <rPr>
        <sz val="8"/>
        <rFont val="Arial"/>
        <family val="2"/>
      </rPr>
      <t>(beim Wasser evtl. inkl. wiederkehrende Löschbeiträge und beim Abwasser inkl. Regenabw.)</t>
    </r>
  </si>
  <si>
    <t>2. Jährliche Grund- und Verbrauchsgebühr von Wasser und Abwasser (Laufende Rechnung 2011)</t>
  </si>
  <si>
    <r>
      <t xml:space="preserve">Einmalige Anschlussgebühren gemäss Inv.rechnung 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in CHF </t>
    </r>
    <r>
      <rPr>
        <sz val="8"/>
        <rFont val="Arial"/>
        <family val="2"/>
      </rPr>
      <t>(exkl. MwSt.)</t>
    </r>
  </si>
  <si>
    <t xml:space="preserve">    von Wasser und Abwasser (Investitionsrechnung 2011)</t>
  </si>
  <si>
    <t>Gebührenvergleiche 2011 Kanton Bern: Anteil der Grundgebühren an den Gebühreneinnahmen</t>
  </si>
  <si>
    <t>Gebührenvergleiche 2013 Kanton Bern</t>
  </si>
  <si>
    <t>Tarifvergleiche 2013 Kanton Bern</t>
  </si>
  <si>
    <t>Relative Häufigkeit der Wassertarife 2013</t>
  </si>
  <si>
    <t>Relative Häufigkeit der Abwassertarife 2013</t>
  </si>
  <si>
    <t>Häufigkeitsverteilung der Wasser- und Abwassertarife 2013</t>
  </si>
  <si>
    <t>Grafik von Tarifvergleichen 2013</t>
  </si>
  <si>
    <t>Grafik von Gebührenvergleichen 2013</t>
  </si>
  <si>
    <t>Grafik des Anteils von Grundgebühren 2011</t>
  </si>
  <si>
    <t>Datenbank Wasser- und Abwassergebühren 2011 und Tarif 2013</t>
  </si>
  <si>
    <t>Erläuterungen zu den Erhebungsgrundlagen vom November 2012</t>
  </si>
  <si>
    <t>AS</t>
  </si>
  <si>
    <t>BGWl</t>
  </si>
  <si>
    <t>k.öff.Abw.Ents.</t>
  </si>
  <si>
    <t>Diemtigen-Oey</t>
  </si>
  <si>
    <t>**)</t>
  </si>
  <si>
    <t>bw</t>
  </si>
  <si>
    <t>*)</t>
  </si>
  <si>
    <t>SEPV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</si>
</sst>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_ ;_ * \-#,##0_ ;_ * &quot;-&quot;??_ ;_ @_ "/>
    <numFmt numFmtId="165" formatCode="#,##0.00_ ;\-#,##0.00\ 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/>
      <sz val="7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i/>
      <u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i/>
      <sz val="7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sz val="8"/>
      <name val="Arial"/>
      <family val="2"/>
    </font>
    <font>
      <b/>
      <sz val="12"/>
      <name val="Wingdings"/>
      <charset val="2"/>
    </font>
    <font>
      <sz val="10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12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30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right" vertical="center"/>
    </xf>
    <xf numFmtId="0" fontId="18" fillId="0" borderId="0" xfId="0" applyFont="1"/>
    <xf numFmtId="1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1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center"/>
    </xf>
    <xf numFmtId="1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Fill="1"/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/>
    <xf numFmtId="0" fontId="17" fillId="2" borderId="9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3" fontId="18" fillId="2" borderId="17" xfId="0" applyNumberFormat="1" applyFont="1" applyFill="1" applyBorder="1" applyAlignment="1" applyProtection="1">
      <alignment horizontal="right" vertical="center"/>
      <protection locked="0"/>
    </xf>
    <xf numFmtId="3" fontId="18" fillId="2" borderId="18" xfId="0" applyNumberFormat="1" applyFont="1" applyFill="1" applyBorder="1" applyAlignment="1" applyProtection="1">
      <alignment horizontal="right" vertical="center"/>
      <protection locked="0"/>
    </xf>
    <xf numFmtId="4" fontId="18" fillId="2" borderId="17" xfId="0" applyNumberFormat="1" applyFont="1" applyFill="1" applyBorder="1" applyAlignment="1" applyProtection="1">
      <alignment horizontal="right" vertical="center"/>
      <protection locked="0"/>
    </xf>
    <xf numFmtId="0" fontId="18" fillId="2" borderId="19" xfId="0" applyFont="1" applyFill="1" applyBorder="1" applyAlignment="1" applyProtection="1">
      <alignment vertical="center"/>
      <protection locked="0"/>
    </xf>
    <xf numFmtId="0" fontId="18" fillId="2" borderId="20" xfId="0" applyFont="1" applyFill="1" applyBorder="1" applyAlignment="1" applyProtection="1">
      <alignment vertical="center"/>
      <protection locked="0"/>
    </xf>
    <xf numFmtId="0" fontId="18" fillId="2" borderId="14" xfId="0" applyFont="1" applyFill="1" applyBorder="1" applyAlignment="1" applyProtection="1">
      <alignment vertical="center"/>
      <protection locked="0"/>
    </xf>
    <xf numFmtId="3" fontId="18" fillId="3" borderId="17" xfId="0" applyNumberFormat="1" applyFont="1" applyFill="1" applyBorder="1" applyAlignment="1" applyProtection="1">
      <alignment horizontal="right" vertical="center"/>
      <protection locked="0"/>
    </xf>
    <xf numFmtId="3" fontId="18" fillId="3" borderId="18" xfId="0" applyNumberFormat="1" applyFont="1" applyFill="1" applyBorder="1" applyAlignment="1" applyProtection="1">
      <alignment horizontal="right" vertical="center"/>
      <protection locked="0"/>
    </xf>
    <xf numFmtId="4" fontId="18" fillId="3" borderId="17" xfId="0" applyNumberFormat="1" applyFont="1" applyFill="1" applyBorder="1" applyAlignment="1" applyProtection="1">
      <alignment horizontal="right" vertical="center"/>
      <protection locked="0"/>
    </xf>
    <xf numFmtId="0" fontId="18" fillId="3" borderId="21" xfId="0" applyFont="1" applyFill="1" applyBorder="1" applyAlignment="1" applyProtection="1">
      <alignment vertical="center"/>
      <protection locked="0"/>
    </xf>
    <xf numFmtId="0" fontId="18" fillId="3" borderId="22" xfId="0" applyFont="1" applyFill="1" applyBorder="1" applyAlignment="1" applyProtection="1">
      <alignment vertical="center"/>
      <protection locked="0"/>
    </xf>
    <xf numFmtId="0" fontId="18" fillId="3" borderId="23" xfId="0" applyFont="1" applyFill="1" applyBorder="1" applyAlignment="1" applyProtection="1">
      <alignment vertical="center"/>
      <protection locked="0"/>
    </xf>
    <xf numFmtId="2" fontId="18" fillId="3" borderId="24" xfId="0" applyNumberFormat="1" applyFont="1" applyFill="1" applyBorder="1" applyAlignment="1" applyProtection="1">
      <alignment vertical="center"/>
      <protection locked="0"/>
    </xf>
    <xf numFmtId="3" fontId="18" fillId="2" borderId="25" xfId="0" applyNumberFormat="1" applyFont="1" applyFill="1" applyBorder="1" applyAlignment="1" applyProtection="1">
      <alignment horizontal="right" vertical="center"/>
      <protection locked="0"/>
    </xf>
    <xf numFmtId="3" fontId="18" fillId="2" borderId="26" xfId="0" applyNumberFormat="1" applyFont="1" applyFill="1" applyBorder="1" applyAlignment="1" applyProtection="1">
      <alignment horizontal="right" vertical="center"/>
      <protection locked="0"/>
    </xf>
    <xf numFmtId="4" fontId="18" fillId="2" borderId="25" xfId="0" applyNumberFormat="1" applyFont="1" applyFill="1" applyBorder="1" applyAlignment="1" applyProtection="1">
      <alignment horizontal="right" vertical="center"/>
      <protection locked="0"/>
    </xf>
    <xf numFmtId="3" fontId="18" fillId="3" borderId="25" xfId="0" applyNumberFormat="1" applyFont="1" applyFill="1" applyBorder="1" applyAlignment="1" applyProtection="1">
      <alignment horizontal="right" vertical="center"/>
      <protection locked="0"/>
    </xf>
    <xf numFmtId="3" fontId="18" fillId="3" borderId="26" xfId="0" applyNumberFormat="1" applyFont="1" applyFill="1" applyBorder="1" applyAlignment="1" applyProtection="1">
      <alignment horizontal="right" vertical="center"/>
      <protection locked="0"/>
    </xf>
    <xf numFmtId="4" fontId="18" fillId="3" borderId="25" xfId="0" applyNumberFormat="1" applyFont="1" applyFill="1" applyBorder="1" applyAlignment="1" applyProtection="1">
      <alignment horizontal="right" vertical="center"/>
      <protection locked="0"/>
    </xf>
    <xf numFmtId="0" fontId="18" fillId="3" borderId="19" xfId="0" applyFont="1" applyFill="1" applyBorder="1" applyAlignment="1" applyProtection="1">
      <alignment vertical="center"/>
      <protection locked="0"/>
    </xf>
    <xf numFmtId="0" fontId="18" fillId="3" borderId="20" xfId="0" applyFont="1" applyFill="1" applyBorder="1" applyAlignment="1" applyProtection="1">
      <alignment vertical="center"/>
      <protection locked="0"/>
    </xf>
    <xf numFmtId="0" fontId="18" fillId="3" borderId="14" xfId="0" applyFont="1" applyFill="1" applyBorder="1" applyAlignment="1" applyProtection="1">
      <alignment vertical="center"/>
      <protection locked="0"/>
    </xf>
    <xf numFmtId="2" fontId="18" fillId="3" borderId="27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3" fontId="18" fillId="2" borderId="28" xfId="0" applyNumberFormat="1" applyFont="1" applyFill="1" applyBorder="1" applyAlignment="1" applyProtection="1">
      <alignment horizontal="right" vertical="center"/>
      <protection locked="0"/>
    </xf>
    <xf numFmtId="43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9" fontId="18" fillId="2" borderId="29" xfId="5" applyFont="1" applyFill="1" applyBorder="1" applyAlignment="1" applyProtection="1">
      <alignment horizontal="right" vertical="center"/>
    </xf>
    <xf numFmtId="9" fontId="18" fillId="0" borderId="0" xfId="5" applyFont="1" applyAlignment="1">
      <alignment vertical="center"/>
    </xf>
    <xf numFmtId="9" fontId="19" fillId="3" borderId="30" xfId="5" applyFont="1" applyFill="1" applyBorder="1" applyAlignment="1">
      <alignment horizontal="center" vertical="center" wrapText="1"/>
    </xf>
    <xf numFmtId="9" fontId="18" fillId="3" borderId="31" xfId="5" applyFont="1" applyFill="1" applyBorder="1" applyAlignment="1" applyProtection="1">
      <alignment horizontal="right" vertical="center"/>
    </xf>
    <xf numFmtId="9" fontId="1" fillId="0" borderId="0" xfId="5"/>
    <xf numFmtId="43" fontId="1" fillId="0" borderId="0" xfId="1"/>
    <xf numFmtId="0" fontId="0" fillId="0" borderId="0" xfId="0" applyAlignment="1">
      <alignment horizontal="right"/>
    </xf>
    <xf numFmtId="43" fontId="1" fillId="0" borderId="0" xfId="1" applyFont="1"/>
    <xf numFmtId="0" fontId="0" fillId="0" borderId="0" xfId="0" quotePrefix="1"/>
    <xf numFmtId="9" fontId="0" fillId="0" borderId="0" xfId="0" applyNumberFormat="1"/>
    <xf numFmtId="0" fontId="27" fillId="0" borderId="0" xfId="0" applyFont="1"/>
    <xf numFmtId="0" fontId="28" fillId="0" borderId="0" xfId="3" applyFont="1" applyAlignment="1" applyProtection="1"/>
    <xf numFmtId="0" fontId="27" fillId="0" borderId="0" xfId="0" quotePrefix="1" applyFont="1"/>
    <xf numFmtId="4" fontId="18" fillId="2" borderId="24" xfId="0" applyNumberFormat="1" applyFont="1" applyFill="1" applyBorder="1" applyAlignment="1" applyProtection="1">
      <alignment horizontal="right" vertical="center"/>
      <protection locked="0"/>
    </xf>
    <xf numFmtId="4" fontId="18" fillId="2" borderId="27" xfId="0" applyNumberFormat="1" applyFont="1" applyFill="1" applyBorder="1" applyAlignment="1" applyProtection="1">
      <alignment horizontal="right" vertical="center"/>
      <protection locked="0"/>
    </xf>
    <xf numFmtId="4" fontId="18" fillId="3" borderId="24" xfId="0" applyNumberFormat="1" applyFont="1" applyFill="1" applyBorder="1" applyAlignment="1" applyProtection="1">
      <alignment horizontal="right" vertical="center"/>
      <protection locked="0"/>
    </xf>
    <xf numFmtId="4" fontId="18" fillId="3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center"/>
    </xf>
    <xf numFmtId="164" fontId="3" fillId="0" borderId="0" xfId="1" applyNumberFormat="1" applyFont="1"/>
    <xf numFmtId="9" fontId="3" fillId="0" borderId="0" xfId="5" applyFont="1"/>
    <xf numFmtId="3" fontId="18" fillId="2" borderId="29" xfId="0" applyNumberFormat="1" applyFont="1" applyFill="1" applyBorder="1" applyAlignment="1" applyProtection="1">
      <alignment horizontal="right" vertical="center"/>
      <protection locked="0"/>
    </xf>
    <xf numFmtId="3" fontId="18" fillId="3" borderId="27" xfId="0" applyNumberFormat="1" applyFont="1" applyFill="1" applyBorder="1" applyAlignment="1" applyProtection="1">
      <alignment horizontal="right" vertical="center"/>
      <protection locked="0"/>
    </xf>
    <xf numFmtId="4" fontId="18" fillId="2" borderId="29" xfId="0" applyNumberFormat="1" applyFont="1" applyFill="1" applyBorder="1" applyAlignment="1" applyProtection="1">
      <alignment horizontal="right" vertical="center"/>
    </xf>
    <xf numFmtId="4" fontId="18" fillId="3" borderId="29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right" wrapText="1"/>
    </xf>
    <xf numFmtId="3" fontId="18" fillId="2" borderId="32" xfId="0" applyNumberFormat="1" applyFont="1" applyFill="1" applyBorder="1" applyAlignment="1" applyProtection="1">
      <alignment horizontal="right" vertical="center"/>
      <protection locked="0"/>
    </xf>
    <xf numFmtId="3" fontId="18" fillId="2" borderId="3" xfId="0" applyNumberFormat="1" applyFont="1" applyFill="1" applyBorder="1" applyAlignment="1" applyProtection="1">
      <alignment horizontal="right" vertical="center"/>
      <protection locked="0"/>
    </xf>
    <xf numFmtId="3" fontId="18" fillId="2" borderId="25" xfId="0" quotePrefix="1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0" fontId="17" fillId="3" borderId="10" xfId="0" applyFont="1" applyFill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6" fillId="0" borderId="0" xfId="0" applyFont="1"/>
    <xf numFmtId="3" fontId="18" fillId="3" borderId="35" xfId="0" applyNumberFormat="1" applyFont="1" applyFill="1" applyBorder="1" applyAlignment="1" applyProtection="1">
      <alignment horizontal="right" vertical="center"/>
      <protection locked="0"/>
    </xf>
    <xf numFmtId="3" fontId="18" fillId="3" borderId="36" xfId="0" applyNumberFormat="1" applyFont="1" applyFill="1" applyBorder="1" applyAlignment="1" applyProtection="1">
      <alignment horizontal="right" vertical="center"/>
      <protection locked="0"/>
    </xf>
    <xf numFmtId="3" fontId="18" fillId="3" borderId="37" xfId="0" applyNumberFormat="1" applyFont="1" applyFill="1" applyBorder="1" applyAlignment="1" applyProtection="1">
      <alignment horizontal="right" vertical="center"/>
      <protection locked="0"/>
    </xf>
    <xf numFmtId="9" fontId="18" fillId="3" borderId="38" xfId="5" applyFont="1" applyFill="1" applyBorder="1" applyAlignment="1" applyProtection="1">
      <alignment horizontal="right" vertical="center"/>
    </xf>
    <xf numFmtId="0" fontId="28" fillId="0" borderId="0" xfId="3" applyAlignment="1" applyProtection="1"/>
    <xf numFmtId="9" fontId="18" fillId="0" borderId="39" xfId="5" applyFont="1" applyFill="1" applyBorder="1" applyAlignment="1" applyProtection="1">
      <alignment horizontal="right" vertical="center"/>
    </xf>
    <xf numFmtId="43" fontId="18" fillId="2" borderId="24" xfId="1" applyFont="1" applyFill="1" applyBorder="1" applyAlignment="1" applyProtection="1">
      <alignment vertical="center"/>
      <protection locked="0"/>
    </xf>
    <xf numFmtId="43" fontId="18" fillId="2" borderId="27" xfId="1" applyFont="1" applyFill="1" applyBorder="1" applyAlignment="1" applyProtection="1">
      <alignment vertical="center"/>
      <protection locked="0"/>
    </xf>
    <xf numFmtId="3" fontId="18" fillId="2" borderId="40" xfId="0" applyNumberFormat="1" applyFont="1" applyFill="1" applyBorder="1" applyAlignment="1" applyProtection="1">
      <alignment horizontal="right" vertical="center"/>
      <protection locked="0"/>
    </xf>
    <xf numFmtId="4" fontId="18" fillId="2" borderId="40" xfId="0" applyNumberFormat="1" applyFont="1" applyFill="1" applyBorder="1" applyAlignment="1" applyProtection="1">
      <alignment horizontal="right" vertical="center"/>
      <protection locked="0"/>
    </xf>
    <xf numFmtId="4" fontId="18" fillId="2" borderId="41" xfId="0" applyNumberFormat="1" applyFont="1" applyFill="1" applyBorder="1" applyAlignment="1" applyProtection="1">
      <alignment horizontal="right" vertical="center"/>
      <protection locked="0"/>
    </xf>
    <xf numFmtId="0" fontId="18" fillId="2" borderId="42" xfId="0" applyFont="1" applyFill="1" applyBorder="1" applyAlignment="1" applyProtection="1">
      <alignment vertical="center"/>
      <protection locked="0"/>
    </xf>
    <xf numFmtId="0" fontId="18" fillId="2" borderId="43" xfId="0" applyFont="1" applyFill="1" applyBorder="1" applyAlignment="1" applyProtection="1">
      <alignment vertical="center"/>
      <protection locked="0"/>
    </xf>
    <xf numFmtId="0" fontId="18" fillId="2" borderId="44" xfId="0" applyFont="1" applyFill="1" applyBorder="1" applyAlignment="1" applyProtection="1">
      <alignment vertical="center"/>
      <protection locked="0"/>
    </xf>
    <xf numFmtId="43" fontId="18" fillId="2" borderId="41" xfId="1" applyFont="1" applyFill="1" applyBorder="1" applyAlignment="1" applyProtection="1">
      <alignment vertical="center"/>
      <protection locked="0"/>
    </xf>
    <xf numFmtId="3" fontId="18" fillId="3" borderId="40" xfId="0" applyNumberFormat="1" applyFont="1" applyFill="1" applyBorder="1" applyAlignment="1" applyProtection="1">
      <alignment horizontal="right" vertical="center"/>
      <protection locked="0"/>
    </xf>
    <xf numFmtId="3" fontId="18" fillId="3" borderId="3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/>
    <xf numFmtId="0" fontId="19" fillId="2" borderId="45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 applyProtection="1">
      <alignment vertical="center"/>
      <protection locked="0"/>
    </xf>
    <xf numFmtId="0" fontId="18" fillId="3" borderId="43" xfId="0" applyFont="1" applyFill="1" applyBorder="1" applyAlignment="1" applyProtection="1">
      <alignment vertical="center"/>
      <protection locked="0"/>
    </xf>
    <xf numFmtId="0" fontId="18" fillId="3" borderId="44" xfId="0" applyFont="1" applyFill="1" applyBorder="1" applyAlignment="1" applyProtection="1">
      <alignment vertical="center"/>
      <protection locked="0"/>
    </xf>
    <xf numFmtId="2" fontId="18" fillId="3" borderId="41" xfId="0" applyNumberFormat="1" applyFont="1" applyFill="1" applyBorder="1" applyAlignment="1" applyProtection="1">
      <alignment vertical="center"/>
      <protection locked="0"/>
    </xf>
    <xf numFmtId="9" fontId="18" fillId="2" borderId="46" xfId="5" applyFont="1" applyFill="1" applyBorder="1" applyAlignment="1" applyProtection="1">
      <alignment horizontal="right" vertical="center"/>
    </xf>
    <xf numFmtId="3" fontId="18" fillId="2" borderId="27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4" applyFont="1" applyAlignment="1" applyProtection="1"/>
    <xf numFmtId="0" fontId="10" fillId="0" borderId="47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3" fontId="18" fillId="2" borderId="49" xfId="0" applyNumberFormat="1" applyFont="1" applyFill="1" applyBorder="1" applyAlignment="1" applyProtection="1">
      <alignment horizontal="right" vertical="center"/>
      <protection locked="0"/>
    </xf>
    <xf numFmtId="9" fontId="18" fillId="2" borderId="49" xfId="5" applyFont="1" applyFill="1" applyBorder="1" applyAlignment="1" applyProtection="1">
      <alignment horizontal="right" vertical="center"/>
    </xf>
    <xf numFmtId="0" fontId="18" fillId="0" borderId="50" xfId="0" applyFont="1" applyBorder="1" applyAlignment="1">
      <alignment vertical="center"/>
    </xf>
    <xf numFmtId="4" fontId="18" fillId="2" borderId="49" xfId="0" applyNumberFormat="1" applyFont="1" applyFill="1" applyBorder="1" applyAlignment="1" applyProtection="1">
      <alignment horizontal="right" vertical="center"/>
    </xf>
    <xf numFmtId="0" fontId="19" fillId="3" borderId="24" xfId="0" applyFont="1" applyFill="1" applyBorder="1" applyAlignment="1">
      <alignment horizontal="center" vertical="center" wrapText="1"/>
    </xf>
    <xf numFmtId="3" fontId="18" fillId="3" borderId="51" xfId="0" applyNumberFormat="1" applyFont="1" applyFill="1" applyBorder="1" applyAlignment="1" applyProtection="1">
      <alignment horizontal="right" vertical="center"/>
      <protection locked="0"/>
    </xf>
    <xf numFmtId="9" fontId="18" fillId="3" borderId="52" xfId="5" applyFont="1" applyFill="1" applyBorder="1" applyAlignment="1" applyProtection="1">
      <alignment horizontal="right" vertical="center"/>
    </xf>
    <xf numFmtId="4" fontId="18" fillId="3" borderId="53" xfId="0" applyNumberFormat="1" applyFont="1" applyFill="1" applyBorder="1" applyAlignment="1" applyProtection="1">
      <alignment horizontal="right" vertical="center"/>
      <protection locked="0"/>
    </xf>
    <xf numFmtId="4" fontId="18" fillId="3" borderId="51" xfId="0" applyNumberFormat="1" applyFont="1" applyFill="1" applyBorder="1" applyAlignment="1" applyProtection="1">
      <alignment horizontal="right" vertical="center"/>
      <protection locked="0"/>
    </xf>
    <xf numFmtId="4" fontId="18" fillId="3" borderId="49" xfId="0" applyNumberFormat="1" applyFont="1" applyFill="1" applyBorder="1" applyAlignment="1" applyProtection="1">
      <alignment horizontal="right" vertical="center"/>
    </xf>
    <xf numFmtId="0" fontId="18" fillId="0" borderId="50" xfId="0" applyFont="1" applyFill="1" applyBorder="1" applyAlignment="1">
      <alignment vertical="center"/>
    </xf>
    <xf numFmtId="0" fontId="1" fillId="0" borderId="0" xfId="6" applyFont="1"/>
    <xf numFmtId="0" fontId="1" fillId="0" borderId="0" xfId="6" applyFont="1" applyAlignment="1">
      <alignment vertical="center"/>
    </xf>
    <xf numFmtId="14" fontId="1" fillId="0" borderId="0" xfId="6" applyNumberFormat="1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right"/>
    </xf>
    <xf numFmtId="0" fontId="1" fillId="0" borderId="0" xfId="6" applyFont="1" applyBorder="1"/>
    <xf numFmtId="0" fontId="2" fillId="0" borderId="0" xfId="6" applyFont="1"/>
    <xf numFmtId="0" fontId="1" fillId="0" borderId="0" xfId="6" applyFont="1" applyBorder="1" applyAlignment="1">
      <alignment vertical="center"/>
    </xf>
    <xf numFmtId="0" fontId="16" fillId="0" borderId="0" xfId="6" applyFont="1" applyBorder="1" applyAlignment="1">
      <alignment vertical="center"/>
    </xf>
    <xf numFmtId="165" fontId="11" fillId="4" borderId="54" xfId="1" applyNumberFormat="1" applyFont="1" applyFill="1" applyBorder="1" applyAlignment="1">
      <alignment vertical="center"/>
    </xf>
    <xf numFmtId="43" fontId="1" fillId="0" borderId="55" xfId="1" applyFont="1" applyBorder="1" applyAlignment="1">
      <alignment vertical="center"/>
    </xf>
    <xf numFmtId="0" fontId="1" fillId="0" borderId="55" xfId="6" applyFont="1" applyBorder="1" applyAlignment="1">
      <alignment horizontal="center" vertical="center"/>
    </xf>
    <xf numFmtId="0" fontId="1" fillId="0" borderId="56" xfId="6" applyFont="1" applyBorder="1" applyAlignment="1">
      <alignment vertical="center"/>
    </xf>
    <xf numFmtId="165" fontId="11" fillId="4" borderId="57" xfId="1" applyNumberFormat="1" applyFont="1" applyFill="1" applyBorder="1" applyAlignment="1">
      <alignment vertical="center"/>
    </xf>
    <xf numFmtId="43" fontId="1" fillId="0" borderId="58" xfId="1" applyFont="1" applyBorder="1" applyAlignment="1">
      <alignment vertical="center"/>
    </xf>
    <xf numFmtId="0" fontId="1" fillId="0" borderId="58" xfId="6" applyFont="1" applyBorder="1" applyAlignment="1">
      <alignment horizontal="center" vertical="center"/>
    </xf>
    <xf numFmtId="0" fontId="1" fillId="0" borderId="59" xfId="6" applyFont="1" applyBorder="1" applyAlignment="1">
      <alignment vertical="center"/>
    </xf>
    <xf numFmtId="165" fontId="1" fillId="0" borderId="60" xfId="1" applyNumberFormat="1" applyFont="1" applyBorder="1" applyAlignment="1">
      <alignment vertical="center"/>
    </xf>
    <xf numFmtId="43" fontId="1" fillId="0" borderId="39" xfId="1" applyFont="1" applyBorder="1" applyAlignment="1">
      <alignment vertical="center"/>
    </xf>
    <xf numFmtId="0" fontId="1" fillId="0" borderId="39" xfId="6" applyFont="1" applyBorder="1" applyAlignment="1">
      <alignment horizontal="center" vertical="center"/>
    </xf>
    <xf numFmtId="0" fontId="14" fillId="0" borderId="61" xfId="6" applyFont="1" applyBorder="1" applyAlignment="1">
      <alignment vertical="center"/>
    </xf>
    <xf numFmtId="43" fontId="1" fillId="0" borderId="29" xfId="1" applyFont="1" applyBorder="1" applyAlignment="1">
      <alignment vertical="center"/>
    </xf>
    <xf numFmtId="43" fontId="11" fillId="4" borderId="36" xfId="1" applyFont="1" applyFill="1" applyBorder="1" applyAlignment="1">
      <alignment vertical="center"/>
    </xf>
    <xf numFmtId="43" fontId="1" fillId="0" borderId="26" xfId="1" applyFont="1" applyBorder="1" applyAlignment="1">
      <alignment vertical="center"/>
    </xf>
    <xf numFmtId="0" fontId="1" fillId="0" borderId="26" xfId="6" applyFont="1" applyBorder="1" applyAlignment="1">
      <alignment horizontal="center" vertical="center"/>
    </xf>
    <xf numFmtId="0" fontId="1" fillId="0" borderId="25" xfId="6" applyFont="1" applyBorder="1" applyAlignment="1">
      <alignment vertical="center"/>
    </xf>
    <xf numFmtId="43" fontId="11" fillId="4" borderId="62" xfId="1" applyFont="1" applyFill="1" applyBorder="1" applyAlignment="1">
      <alignment vertical="center"/>
    </xf>
    <xf numFmtId="0" fontId="1" fillId="0" borderId="62" xfId="6" applyFont="1" applyBorder="1" applyAlignment="1">
      <alignment horizontal="center" vertical="center"/>
    </xf>
    <xf numFmtId="0" fontId="15" fillId="0" borderId="25" xfId="6" applyFont="1" applyBorder="1" applyAlignment="1">
      <alignment vertical="center"/>
    </xf>
    <xf numFmtId="0" fontId="14" fillId="0" borderId="53" xfId="6" applyFont="1" applyBorder="1" applyAlignment="1">
      <alignment vertical="center"/>
    </xf>
    <xf numFmtId="0" fontId="15" fillId="0" borderId="53" xfId="6" applyFont="1" applyBorder="1" applyAlignment="1">
      <alignment vertical="center"/>
    </xf>
    <xf numFmtId="43" fontId="11" fillId="4" borderId="26" xfId="1" applyFont="1" applyFill="1" applyBorder="1" applyAlignment="1">
      <alignment vertical="center"/>
    </xf>
    <xf numFmtId="0" fontId="1" fillId="0" borderId="63" xfId="6" applyFont="1" applyBorder="1" applyAlignment="1">
      <alignment horizontal="center" vertical="center"/>
    </xf>
    <xf numFmtId="0" fontId="1" fillId="0" borderId="64" xfId="6" applyFont="1" applyBorder="1" applyAlignment="1">
      <alignment vertical="center" wrapText="1"/>
    </xf>
    <xf numFmtId="0" fontId="14" fillId="0" borderId="64" xfId="6" applyFont="1" applyBorder="1" applyAlignment="1">
      <alignment vertical="center"/>
    </xf>
    <xf numFmtId="0" fontId="1" fillId="0" borderId="64" xfId="6" applyFont="1" applyBorder="1" applyAlignment="1">
      <alignment vertical="center"/>
    </xf>
    <xf numFmtId="43" fontId="11" fillId="4" borderId="63" xfId="1" applyFont="1" applyFill="1" applyBorder="1" applyAlignment="1">
      <alignment vertical="center"/>
    </xf>
    <xf numFmtId="43" fontId="1" fillId="0" borderId="63" xfId="1" applyFont="1" applyBorder="1" applyAlignment="1">
      <alignment vertical="center"/>
    </xf>
    <xf numFmtId="0" fontId="10" fillId="0" borderId="0" xfId="6" applyFont="1" applyAlignment="1">
      <alignment vertical="center"/>
    </xf>
    <xf numFmtId="43" fontId="1" fillId="0" borderId="60" xfId="1" applyFont="1" applyBorder="1" applyAlignment="1">
      <alignment vertical="center"/>
    </xf>
    <xf numFmtId="43" fontId="11" fillId="4" borderId="65" xfId="1" applyFont="1" applyFill="1" applyBorder="1" applyAlignment="1">
      <alignment vertical="center"/>
    </xf>
    <xf numFmtId="43" fontId="1" fillId="0" borderId="65" xfId="1" applyFont="1" applyBorder="1" applyAlignment="1">
      <alignment vertical="center"/>
    </xf>
    <xf numFmtId="0" fontId="1" fillId="0" borderId="65" xfId="6" applyFont="1" applyBorder="1" applyAlignment="1">
      <alignment horizontal="center" vertical="center"/>
    </xf>
    <xf numFmtId="0" fontId="14" fillId="0" borderId="66" xfId="6" applyFont="1" applyBorder="1" applyAlignment="1">
      <alignment vertical="center"/>
    </xf>
    <xf numFmtId="0" fontId="17" fillId="1" borderId="67" xfId="6" applyFont="1" applyFill="1" applyBorder="1" applyAlignment="1">
      <alignment vertical="center"/>
    </xf>
    <xf numFmtId="0" fontId="17" fillId="1" borderId="68" xfId="6" applyFont="1" applyFill="1" applyBorder="1" applyAlignment="1">
      <alignment horizontal="center" vertical="center"/>
    </xf>
    <xf numFmtId="0" fontId="17" fillId="1" borderId="69" xfId="6" applyFont="1" applyFill="1" applyBorder="1" applyAlignment="1">
      <alignment horizontal="center" vertical="center"/>
    </xf>
    <xf numFmtId="0" fontId="17" fillId="1" borderId="70" xfId="6" applyFont="1" applyFill="1" applyBorder="1" applyAlignment="1">
      <alignment horizontal="center" vertical="center"/>
    </xf>
    <xf numFmtId="0" fontId="17" fillId="1" borderId="71" xfId="6" applyFont="1" applyFill="1" applyBorder="1" applyAlignment="1">
      <alignment vertical="center"/>
    </xf>
    <xf numFmtId="0" fontId="2" fillId="1" borderId="49" xfId="6" applyFont="1" applyFill="1" applyBorder="1" applyAlignment="1">
      <alignment vertical="center"/>
    </xf>
    <xf numFmtId="0" fontId="2" fillId="1" borderId="68" xfId="6" applyFont="1" applyFill="1" applyBorder="1" applyAlignment="1">
      <alignment horizontal="center" vertical="center"/>
    </xf>
    <xf numFmtId="0" fontId="2" fillId="1" borderId="72" xfId="6" applyFont="1" applyFill="1" applyBorder="1" applyAlignment="1">
      <alignment vertical="center"/>
    </xf>
    <xf numFmtId="0" fontId="2" fillId="1" borderId="72" xfId="6" applyFont="1" applyFill="1" applyBorder="1" applyAlignment="1">
      <alignment horizontal="center" vertical="center"/>
    </xf>
    <xf numFmtId="0" fontId="2" fillId="1" borderId="68" xfId="6" applyFont="1" applyFill="1" applyBorder="1" applyAlignment="1">
      <alignment vertical="center"/>
    </xf>
    <xf numFmtId="0" fontId="2" fillId="1" borderId="73" xfId="6" applyFont="1" applyFill="1" applyBorder="1" applyAlignment="1">
      <alignment vertical="center"/>
    </xf>
    <xf numFmtId="0" fontId="2" fillId="1" borderId="74" xfId="6" applyFont="1" applyFill="1" applyBorder="1" applyAlignment="1">
      <alignment vertical="center"/>
    </xf>
    <xf numFmtId="0" fontId="2" fillId="1" borderId="75" xfId="6" applyFont="1" applyFill="1" applyBorder="1" applyAlignment="1">
      <alignment horizontal="center" vertical="center"/>
    </xf>
    <xf numFmtId="0" fontId="2" fillId="1" borderId="76" xfId="6" applyFont="1" applyFill="1" applyBorder="1" applyAlignment="1">
      <alignment vertical="center"/>
    </xf>
    <xf numFmtId="0" fontId="2" fillId="1" borderId="76" xfId="6" applyFont="1" applyFill="1" applyBorder="1" applyAlignment="1">
      <alignment horizontal="center" vertical="center"/>
    </xf>
    <xf numFmtId="0" fontId="2" fillId="1" borderId="75" xfId="6" applyFont="1" applyFill="1" applyBorder="1" applyAlignment="1">
      <alignment vertical="center"/>
    </xf>
    <xf numFmtId="0" fontId="2" fillId="1" borderId="77" xfId="6" applyFont="1" applyFill="1" applyBorder="1" applyAlignment="1">
      <alignment vertical="center"/>
    </xf>
    <xf numFmtId="0" fontId="13" fillId="0" borderId="0" xfId="6" applyFont="1" applyAlignment="1">
      <alignment horizontal="right"/>
    </xf>
    <xf numFmtId="0" fontId="31" fillId="0" borderId="0" xfId="6" applyFont="1" applyBorder="1"/>
    <xf numFmtId="0" fontId="30" fillId="0" borderId="0" xfId="6" applyFont="1" applyFill="1" applyBorder="1"/>
    <xf numFmtId="0" fontId="1" fillId="0" borderId="78" xfId="6" applyFont="1" applyBorder="1"/>
    <xf numFmtId="0" fontId="2" fillId="0" borderId="0" xfId="6" applyFont="1" applyBorder="1"/>
    <xf numFmtId="43" fontId="14" fillId="0" borderId="0" xfId="1" applyFont="1" applyBorder="1" applyAlignment="1">
      <alignment horizontal="right" vertical="center"/>
    </xf>
    <xf numFmtId="43" fontId="1" fillId="0" borderId="0" xfId="1" applyFont="1" applyBorder="1" applyAlignment="1">
      <alignment vertical="center"/>
    </xf>
    <xf numFmtId="0" fontId="1" fillId="0" borderId="0" xfId="6" applyFont="1" applyBorder="1" applyAlignment="1">
      <alignment horizontal="center" vertical="center"/>
    </xf>
    <xf numFmtId="165" fontId="11" fillId="4" borderId="54" xfId="1" applyNumberFormat="1" applyFont="1" applyFill="1" applyBorder="1" applyAlignment="1" applyProtection="1">
      <alignment vertical="center"/>
      <protection locked="0"/>
    </xf>
    <xf numFmtId="0" fontId="15" fillId="0" borderId="56" xfId="6" applyFont="1" applyBorder="1" applyAlignment="1">
      <alignment vertical="center"/>
    </xf>
    <xf numFmtId="165" fontId="11" fillId="4" borderId="57" xfId="1" applyNumberFormat="1" applyFont="1" applyFill="1" applyBorder="1" applyAlignment="1" applyProtection="1">
      <alignment vertical="center"/>
      <protection locked="0"/>
    </xf>
    <xf numFmtId="0" fontId="15" fillId="0" borderId="59" xfId="6" applyFont="1" applyBorder="1" applyAlignment="1">
      <alignment vertical="center"/>
    </xf>
    <xf numFmtId="165" fontId="11" fillId="4" borderId="72" xfId="1" applyNumberFormat="1" applyFont="1" applyFill="1" applyBorder="1" applyAlignment="1" applyProtection="1">
      <alignment vertical="center"/>
      <protection locked="0"/>
    </xf>
    <xf numFmtId="165" fontId="1" fillId="0" borderId="26" xfId="1" applyNumberFormat="1" applyFont="1" applyBorder="1" applyAlignment="1" applyProtection="1">
      <alignment vertical="center"/>
      <protection locked="0"/>
    </xf>
    <xf numFmtId="165" fontId="11" fillId="4" borderId="63" xfId="1" applyNumberFormat="1" applyFont="1" applyFill="1" applyBorder="1" applyAlignment="1" applyProtection="1">
      <alignment vertical="center"/>
      <protection locked="0"/>
    </xf>
    <xf numFmtId="43" fontId="1" fillId="0" borderId="27" xfId="1" applyFont="1" applyBorder="1" applyAlignment="1">
      <alignment vertical="center"/>
    </xf>
    <xf numFmtId="165" fontId="11" fillId="4" borderId="26" xfId="1" applyNumberFormat="1" applyFont="1" applyFill="1" applyBorder="1" applyAlignment="1" applyProtection="1">
      <alignment vertical="center"/>
      <protection locked="0"/>
    </xf>
    <xf numFmtId="165" fontId="1" fillId="0" borderId="63" xfId="1" applyNumberFormat="1" applyFont="1" applyBorder="1" applyAlignment="1" applyProtection="1">
      <alignment vertical="center"/>
      <protection locked="0"/>
    </xf>
    <xf numFmtId="43" fontId="1" fillId="0" borderId="49" xfId="1" applyFont="1" applyBorder="1" applyAlignment="1">
      <alignment vertical="center"/>
    </xf>
    <xf numFmtId="165" fontId="1" fillId="0" borderId="72" xfId="1" applyNumberFormat="1" applyFont="1" applyBorder="1" applyAlignment="1" applyProtection="1">
      <alignment vertical="center"/>
      <protection locked="0"/>
    </xf>
    <xf numFmtId="0" fontId="1" fillId="0" borderId="68" xfId="6" applyFont="1" applyBorder="1" applyAlignment="1">
      <alignment horizontal="center" vertical="center"/>
    </xf>
    <xf numFmtId="0" fontId="14" fillId="0" borderId="73" xfId="6" applyFont="1" applyBorder="1" applyAlignment="1">
      <alignment vertical="center"/>
    </xf>
    <xf numFmtId="4" fontId="1" fillId="0" borderId="0" xfId="1" applyNumberFormat="1" applyFont="1" applyBorder="1" applyAlignment="1" applyProtection="1">
      <alignment vertical="center"/>
      <protection locked="0"/>
    </xf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1" fillId="0" borderId="69" xfId="1" applyNumberFormat="1" applyFont="1" applyBorder="1" applyAlignment="1" applyProtection="1">
      <alignment vertical="center"/>
      <protection locked="0"/>
    </xf>
    <xf numFmtId="4" fontId="11" fillId="4" borderId="36" xfId="1" applyNumberFormat="1" applyFont="1" applyFill="1" applyBorder="1" applyAlignment="1" applyProtection="1">
      <alignment vertical="center"/>
      <protection locked="0"/>
    </xf>
    <xf numFmtId="4" fontId="11" fillId="0" borderId="0" xfId="1" applyNumberFormat="1" applyFont="1" applyFill="1" applyBorder="1" applyAlignment="1" applyProtection="1">
      <alignment vertical="center"/>
      <protection locked="0"/>
    </xf>
    <xf numFmtId="4" fontId="11" fillId="4" borderId="79" xfId="1" applyNumberFormat="1" applyFont="1" applyFill="1" applyBorder="1" applyAlignment="1" applyProtection="1">
      <alignment vertical="center"/>
      <protection locked="0"/>
    </xf>
    <xf numFmtId="0" fontId="17" fillId="0" borderId="65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0" fontId="2" fillId="1" borderId="80" xfId="6" applyFont="1" applyFill="1" applyBorder="1" applyAlignment="1">
      <alignment horizontal="center" vertical="center"/>
    </xf>
    <xf numFmtId="0" fontId="9" fillId="0" borderId="0" xfId="6" applyFont="1"/>
    <xf numFmtId="0" fontId="17" fillId="0" borderId="80" xfId="6" applyFont="1" applyFill="1" applyBorder="1" applyAlignment="1">
      <alignment horizontal="center"/>
    </xf>
    <xf numFmtId="0" fontId="17" fillId="0" borderId="80" xfId="6" applyFont="1" applyFill="1" applyBorder="1" applyAlignment="1">
      <alignment horizontal="center" vertical="center"/>
    </xf>
    <xf numFmtId="0" fontId="2" fillId="0" borderId="78" xfId="6" applyFont="1" applyBorder="1"/>
    <xf numFmtId="0" fontId="7" fillId="0" borderId="0" xfId="6" applyFont="1" applyProtection="1">
      <protection locked="0"/>
    </xf>
    <xf numFmtId="0" fontId="24" fillId="5" borderId="0" xfId="6" applyFont="1" applyFill="1"/>
    <xf numFmtId="0" fontId="6" fillId="0" borderId="0" xfId="6" applyFont="1" applyAlignment="1">
      <alignment vertical="top"/>
    </xf>
    <xf numFmtId="0" fontId="5" fillId="0" borderId="0" xfId="6" applyFont="1" applyBorder="1" applyAlignment="1">
      <alignment horizontal="right" vertical="top"/>
    </xf>
    <xf numFmtId="0" fontId="6" fillId="0" borderId="0" xfId="6" applyFont="1" applyBorder="1" applyAlignment="1">
      <alignment vertical="top"/>
    </xf>
    <xf numFmtId="0" fontId="5" fillId="0" borderId="0" xfId="6" applyFont="1" applyBorder="1" applyAlignment="1">
      <alignment vertical="top"/>
    </xf>
    <xf numFmtId="0" fontId="5" fillId="0" borderId="55" xfId="6" applyFont="1" applyBorder="1" applyAlignment="1">
      <alignment horizontal="right" vertical="top"/>
    </xf>
    <xf numFmtId="0" fontId="6" fillId="0" borderId="55" xfId="6" applyFont="1" applyBorder="1" applyAlignment="1">
      <alignment vertical="top"/>
    </xf>
    <xf numFmtId="0" fontId="5" fillId="0" borderId="55" xfId="6" applyFont="1" applyBorder="1" applyAlignment="1">
      <alignment vertical="top"/>
    </xf>
    <xf numFmtId="2" fontId="18" fillId="3" borderId="27" xfId="0" quotePrefix="1" applyNumberFormat="1" applyFont="1" applyFill="1" applyBorder="1" applyAlignment="1" applyProtection="1">
      <alignment vertical="center"/>
      <protection locked="0"/>
    </xf>
    <xf numFmtId="3" fontId="18" fillId="3" borderId="28" xfId="0" applyNumberFormat="1" applyFont="1" applyFill="1" applyBorder="1" applyAlignment="1" applyProtection="1">
      <alignment horizontal="right" vertical="center"/>
      <protection locked="0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85" xfId="0" applyFont="1" applyFill="1" applyBorder="1" applyAlignment="1">
      <alignment horizontal="center" vertical="center" wrapText="1"/>
    </xf>
    <xf numFmtId="0" fontId="18" fillId="2" borderId="81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85" xfId="0" applyFont="1" applyFill="1" applyBorder="1" applyAlignment="1">
      <alignment horizontal="center" vertical="center" wrapText="1"/>
    </xf>
    <xf numFmtId="0" fontId="18" fillId="3" borderId="81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81" xfId="0" applyFont="1" applyFill="1" applyBorder="1" applyAlignment="1">
      <alignment horizontal="center" vertical="center" wrapText="1"/>
    </xf>
    <xf numFmtId="0" fontId="19" fillId="2" borderId="82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9" fillId="3" borderId="82" xfId="0" applyFont="1" applyFill="1" applyBorder="1" applyAlignment="1">
      <alignment horizontal="center" vertical="center" wrapText="1"/>
    </xf>
    <xf numFmtId="0" fontId="19" fillId="2" borderId="8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0" fillId="0" borderId="86" xfId="0" applyFont="1" applyBorder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3" borderId="86" xfId="0" applyFont="1" applyFill="1" applyBorder="1" applyAlignment="1">
      <alignment horizontal="center" vertical="center"/>
    </xf>
    <xf numFmtId="49" fontId="8" fillId="6" borderId="87" xfId="6" applyNumberFormat="1" applyFont="1" applyFill="1" applyBorder="1" applyAlignment="1" applyProtection="1">
      <protection locked="0"/>
    </xf>
    <xf numFmtId="0" fontId="11" fillId="4" borderId="87" xfId="6" applyFont="1" applyFill="1" applyBorder="1" applyAlignment="1" applyProtection="1">
      <protection locked="0"/>
    </xf>
    <xf numFmtId="0" fontId="1" fillId="4" borderId="87" xfId="6" applyFill="1" applyBorder="1" applyAlignment="1"/>
    <xf numFmtId="0" fontId="1" fillId="0" borderId="58" xfId="6" applyFont="1" applyBorder="1" applyAlignment="1"/>
    <xf numFmtId="0" fontId="1" fillId="0" borderId="0" xfId="6" applyFont="1" applyAlignment="1">
      <alignment vertical="top" wrapText="1"/>
    </xf>
    <xf numFmtId="0" fontId="1" fillId="0" borderId="0" xfId="6" applyAlignment="1"/>
    <xf numFmtId="0" fontId="1" fillId="0" borderId="88" xfId="6" applyBorder="1" applyAlignment="1"/>
  </cellXfs>
  <cellStyles count="7">
    <cellStyle name="Dezimal" xfId="1" builtinId="3"/>
    <cellStyle name="Dezimal 2" xfId="2"/>
    <cellStyle name="Hyperlink" xfId="3" builtinId="8"/>
    <cellStyle name="Hyperlink 2" xfId="4"/>
    <cellStyle name="Prozent" xfId="5" builtinId="5"/>
    <cellStyle name="Standard" xfId="0" builtinId="0"/>
    <cellStyle name="Standard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Tarifvergleich 2013: Abwasser</a:t>
            </a:r>
          </a:p>
        </c:rich>
      </c:tx>
      <c:layout>
        <c:manualLayout>
          <c:xMode val="edge"/>
          <c:yMode val="edge"/>
          <c:x val="0.32733850714703938"/>
          <c:y val="3.45821325648415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69076752435039"/>
          <c:y val="0.17867435158501441"/>
          <c:w val="0.83813023245193863"/>
          <c:h val="0.50720461095100866"/>
        </c:manualLayout>
      </c:layout>
      <c:barChart>
        <c:barDir val="col"/>
        <c:grouping val="clustered"/>
        <c:ser>
          <c:idx val="0"/>
          <c:order val="0"/>
          <c:tx>
            <c:strRef>
              <c:f>'Graf Tarife'!$B$30</c:f>
              <c:strCache>
                <c:ptCount val="1"/>
                <c:pt idx="0">
                  <c:v>Tarif in CHF pro m3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'Graf Tarife'!$A$31:$A$40</c:f>
              <c:strCache>
                <c:ptCount val="10"/>
                <c:pt idx="0">
                  <c:v>Minimum</c:v>
                </c:pt>
                <c:pt idx="1">
                  <c:v>25%-Quartil</c:v>
                </c:pt>
                <c:pt idx="2">
                  <c:v>75%-Quartil</c:v>
                </c:pt>
                <c:pt idx="3">
                  <c:v>Maximum</c:v>
                </c:pt>
                <c:pt idx="4">
                  <c:v>Heimberg</c:v>
                </c:pt>
                <c:pt idx="5">
                  <c:v>Kehrsatz</c:v>
                </c:pt>
                <c:pt idx="6">
                  <c:v>Kirchberg</c:v>
                </c:pt>
                <c:pt idx="7">
                  <c:v>Nidau</c:v>
                </c:pt>
                <c:pt idx="8">
                  <c:v>Steffisburg</c:v>
                </c:pt>
                <c:pt idx="9">
                  <c:v>Uetendorf</c:v>
                </c:pt>
              </c:strCache>
            </c:strRef>
          </c:cat>
          <c:val>
            <c:numRef>
              <c:f>'Graf Tarife'!$B$31:$B$40</c:f>
              <c:numCache>
                <c:formatCode>_ * #,##0.00_ ;_ * \-#,##0.00_ ;_ * "-"??_ ;_ @_ </c:formatCode>
                <c:ptCount val="10"/>
                <c:pt idx="0">
                  <c:v>0</c:v>
                </c:pt>
                <c:pt idx="1">
                  <c:v>1.4</c:v>
                </c:pt>
                <c:pt idx="2">
                  <c:v>2.4</c:v>
                </c:pt>
                <c:pt idx="3">
                  <c:v>5</c:v>
                </c:pt>
                <c:pt idx="4">
                  <c:v>0</c:v>
                </c:pt>
                <c:pt idx="5">
                  <c:v>1.7</c:v>
                </c:pt>
                <c:pt idx="6">
                  <c:v>1.3</c:v>
                </c:pt>
                <c:pt idx="7">
                  <c:v>2</c:v>
                </c:pt>
                <c:pt idx="8">
                  <c:v>1.8</c:v>
                </c:pt>
                <c:pt idx="9">
                  <c:v>0.8</c:v>
                </c:pt>
              </c:numCache>
            </c:numRef>
          </c:val>
        </c:ser>
        <c:axId val="100867072"/>
        <c:axId val="100877440"/>
      </c:barChart>
      <c:lineChart>
        <c:grouping val="standard"/>
        <c:ser>
          <c:idx val="1"/>
          <c:order val="1"/>
          <c:tx>
            <c:strRef>
              <c:f>'Graf Tarife'!$C$30</c:f>
              <c:strCache>
                <c:ptCount val="1"/>
                <c:pt idx="0">
                  <c:v>Median Kanton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cat>
            <c:strRef>
              <c:f>'Graf Tarife'!$A$31:$A$40</c:f>
              <c:strCache>
                <c:ptCount val="10"/>
                <c:pt idx="0">
                  <c:v>Minimum</c:v>
                </c:pt>
                <c:pt idx="1">
                  <c:v>25%-Quartil</c:v>
                </c:pt>
                <c:pt idx="2">
                  <c:v>75%-Quartil</c:v>
                </c:pt>
                <c:pt idx="3">
                  <c:v>Maximum</c:v>
                </c:pt>
                <c:pt idx="4">
                  <c:v>Heimberg</c:v>
                </c:pt>
                <c:pt idx="5">
                  <c:v>Kehrsatz</c:v>
                </c:pt>
                <c:pt idx="6">
                  <c:v>Kirchberg</c:v>
                </c:pt>
                <c:pt idx="7">
                  <c:v>Nidau</c:v>
                </c:pt>
                <c:pt idx="8">
                  <c:v>Steffisburg</c:v>
                </c:pt>
                <c:pt idx="9">
                  <c:v>Uetendorf</c:v>
                </c:pt>
              </c:strCache>
            </c:strRef>
          </c:cat>
          <c:val>
            <c:numRef>
              <c:f>'Graf Tarife'!$C$31:$C$40</c:f>
              <c:numCache>
                <c:formatCode>_ * #,##0.00_ ;_ * \-#,##0.00_ ;_ * "-"??_ ;_ @_ </c:formatCode>
                <c:ptCount val="10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</c:numCache>
            </c:numRef>
          </c:val>
        </c:ser>
        <c:marker val="1"/>
        <c:axId val="100867072"/>
        <c:axId val="100877440"/>
      </c:lineChart>
      <c:catAx>
        <c:axId val="1008670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877440"/>
        <c:crosses val="autoZero"/>
        <c:auto val="1"/>
        <c:lblAlgn val="ctr"/>
        <c:lblOffset val="100"/>
        <c:tickLblSkip val="1"/>
        <c:tickMarkSkip val="1"/>
      </c:catAx>
      <c:valAx>
        <c:axId val="1008774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CHF pro m3</a:t>
                </a:r>
              </a:p>
            </c:rich>
          </c:tx>
          <c:layout>
            <c:manualLayout>
              <c:xMode val="edge"/>
              <c:yMode val="edge"/>
              <c:x val="2.8776978417266279E-2"/>
              <c:y val="0.34582132564841561"/>
            </c:manualLayout>
          </c:layout>
          <c:spPr>
            <a:noFill/>
            <a:ln w="25400">
              <a:noFill/>
            </a:ln>
          </c:spPr>
        </c:title>
        <c:numFmt formatCode="_ * #,##0.00_ ;_ * \-#,##0.00_ ;_ * &quot;-&quot;??_ ;_ @_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8670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172699635567255"/>
          <c:y val="0.91642651296829969"/>
          <c:w val="0.76978492796314268"/>
          <c:h val="0.97982708933717699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Tarifvergleich 2013: Verbrauchsgebühr Abwasser</a:t>
            </a:r>
          </a:p>
        </c:rich>
      </c:tx>
      <c:layout>
        <c:manualLayout>
          <c:xMode val="edge"/>
          <c:yMode val="edge"/>
          <c:x val="0.16124725263000694"/>
          <c:y val="3.20513344922794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18199859164042"/>
          <c:y val="0.12500051129972387"/>
          <c:w val="0.80894469509158329"/>
          <c:h val="0.52564267090679762"/>
        </c:manualLayout>
      </c:layout>
      <c:barChart>
        <c:barDir val="col"/>
        <c:grouping val="clustered"/>
        <c:ser>
          <c:idx val="0"/>
          <c:order val="0"/>
          <c:tx>
            <c:strRef>
              <c:f>'Graf Tarife'!$B$30</c:f>
              <c:strCache>
                <c:ptCount val="1"/>
                <c:pt idx="0">
                  <c:v>Tarif in CHF pro m3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'Graf Tarife'!$A$31:$A$40</c:f>
              <c:strCache>
                <c:ptCount val="10"/>
                <c:pt idx="0">
                  <c:v>Minimum</c:v>
                </c:pt>
                <c:pt idx="1">
                  <c:v>25%-Quartil</c:v>
                </c:pt>
                <c:pt idx="2">
                  <c:v>75%-Quartil</c:v>
                </c:pt>
                <c:pt idx="3">
                  <c:v>Maximum</c:v>
                </c:pt>
                <c:pt idx="4">
                  <c:v>Heimberg</c:v>
                </c:pt>
                <c:pt idx="5">
                  <c:v>Kehrsatz</c:v>
                </c:pt>
                <c:pt idx="6">
                  <c:v>Kirchberg</c:v>
                </c:pt>
                <c:pt idx="7">
                  <c:v>Nidau</c:v>
                </c:pt>
                <c:pt idx="8">
                  <c:v>Steffisburg</c:v>
                </c:pt>
                <c:pt idx="9">
                  <c:v>Uetendorf</c:v>
                </c:pt>
              </c:strCache>
            </c:strRef>
          </c:cat>
          <c:val>
            <c:numRef>
              <c:f>'Graf Tarife'!$B$31:$B$40</c:f>
              <c:numCache>
                <c:formatCode>_ * #,##0.00_ ;_ * \-#,##0.00_ ;_ * "-"??_ ;_ @_ </c:formatCode>
                <c:ptCount val="10"/>
                <c:pt idx="0">
                  <c:v>0</c:v>
                </c:pt>
                <c:pt idx="1">
                  <c:v>1.4</c:v>
                </c:pt>
                <c:pt idx="2">
                  <c:v>2.4</c:v>
                </c:pt>
                <c:pt idx="3">
                  <c:v>5</c:v>
                </c:pt>
                <c:pt idx="4">
                  <c:v>0</c:v>
                </c:pt>
                <c:pt idx="5">
                  <c:v>1.7</c:v>
                </c:pt>
                <c:pt idx="6">
                  <c:v>1.3</c:v>
                </c:pt>
                <c:pt idx="7">
                  <c:v>2</c:v>
                </c:pt>
                <c:pt idx="8">
                  <c:v>1.8</c:v>
                </c:pt>
                <c:pt idx="9">
                  <c:v>0.8</c:v>
                </c:pt>
              </c:numCache>
            </c:numRef>
          </c:val>
        </c:ser>
        <c:axId val="101917440"/>
        <c:axId val="101919360"/>
      </c:barChart>
      <c:lineChart>
        <c:grouping val="standard"/>
        <c:ser>
          <c:idx val="1"/>
          <c:order val="1"/>
          <c:tx>
            <c:strRef>
              <c:f>'Graf Tarife'!$C$30</c:f>
              <c:strCache>
                <c:ptCount val="1"/>
                <c:pt idx="0">
                  <c:v>Median Kanton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cat>
            <c:strRef>
              <c:f>'Graf Tarife'!$A$31:$A$40</c:f>
              <c:strCache>
                <c:ptCount val="10"/>
                <c:pt idx="0">
                  <c:v>Minimum</c:v>
                </c:pt>
                <c:pt idx="1">
                  <c:v>25%-Quartil</c:v>
                </c:pt>
                <c:pt idx="2">
                  <c:v>75%-Quartil</c:v>
                </c:pt>
                <c:pt idx="3">
                  <c:v>Maximum</c:v>
                </c:pt>
                <c:pt idx="4">
                  <c:v>Heimberg</c:v>
                </c:pt>
                <c:pt idx="5">
                  <c:v>Kehrsatz</c:v>
                </c:pt>
                <c:pt idx="6">
                  <c:v>Kirchberg</c:v>
                </c:pt>
                <c:pt idx="7">
                  <c:v>Nidau</c:v>
                </c:pt>
                <c:pt idx="8">
                  <c:v>Steffisburg</c:v>
                </c:pt>
                <c:pt idx="9">
                  <c:v>Uetendorf</c:v>
                </c:pt>
              </c:strCache>
            </c:strRef>
          </c:cat>
          <c:val>
            <c:numRef>
              <c:f>'Graf Tarife'!$C$31:$C$40</c:f>
              <c:numCache>
                <c:formatCode>_ * #,##0.00_ ;_ * \-#,##0.00_ ;_ * "-"??_ ;_ @_ </c:formatCode>
                <c:ptCount val="10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</c:numCache>
            </c:numRef>
          </c:val>
        </c:ser>
        <c:marker val="1"/>
        <c:axId val="101917440"/>
        <c:axId val="101919360"/>
      </c:lineChart>
      <c:catAx>
        <c:axId val="101917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919360"/>
        <c:crosses val="autoZero"/>
        <c:auto val="1"/>
        <c:lblAlgn val="ctr"/>
        <c:lblOffset val="100"/>
        <c:tickLblSkip val="1"/>
        <c:tickMarkSkip val="1"/>
      </c:catAx>
      <c:valAx>
        <c:axId val="1019193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CHF pro m</a:t>
                </a:r>
                <a:r>
                  <a:rPr lang="de-CH" sz="8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4.065040650406504E-2"/>
              <c:y val="0.29487268636875069"/>
            </c:manualLayout>
          </c:layout>
          <c:spPr>
            <a:noFill/>
            <a:ln w="25400">
              <a:noFill/>
            </a:ln>
          </c:spPr>
        </c:title>
        <c:numFmt formatCode="_ * #,##0.00_ ;_ * \-#,##0.00_ ;_ * &quot;-&quot;??_ ;_ @_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9174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130081300813091"/>
          <c:y val="0.9058441558441559"/>
          <c:w val="0.4857723577235773"/>
          <c:h val="6.8181818181818177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Trinkwassergebühren EFH 2013: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Grund- und Verbrauchsgebühr (230 m</a:t>
            </a:r>
            <a:r>
              <a:rPr lang="de-CH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4439918533604929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96945010183658"/>
          <c:y val="0.20303090385565772"/>
          <c:w val="0.80651731160896056"/>
          <c:h val="0.49697116764668992"/>
        </c:manualLayout>
      </c:layout>
      <c:barChart>
        <c:barDir val="col"/>
        <c:grouping val="clustered"/>
        <c:ser>
          <c:idx val="0"/>
          <c:order val="0"/>
          <c:tx>
            <c:strRef>
              <c:f>'Graf Gebühren'!$B$14</c:f>
              <c:strCache>
                <c:ptCount val="1"/>
                <c:pt idx="0">
                  <c:v>Gebühren pro EFH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'Graf Gebühren'!$A$15:$A$22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Gebühren'!$B$15:$B$22</c:f>
              <c:numCache>
                <c:formatCode>_ * #,##0_ ;_ * \-#,##0_ ;_ * "-"??_ ;_ @_ </c:formatCode>
                <c:ptCount val="8"/>
                <c:pt idx="0">
                  <c:v>126</c:v>
                </c:pt>
                <c:pt idx="1">
                  <c:v>1137</c:v>
                </c:pt>
                <c:pt idx="2">
                  <c:v>0</c:v>
                </c:pt>
                <c:pt idx="3">
                  <c:v>547</c:v>
                </c:pt>
                <c:pt idx="4">
                  <c:v>301</c:v>
                </c:pt>
                <c:pt idx="5">
                  <c:v>725.05</c:v>
                </c:pt>
                <c:pt idx="6">
                  <c:v>430.5</c:v>
                </c:pt>
                <c:pt idx="7">
                  <c:v>380</c:v>
                </c:pt>
              </c:numCache>
            </c:numRef>
          </c:val>
        </c:ser>
        <c:axId val="102031744"/>
        <c:axId val="102033664"/>
      </c:barChart>
      <c:lineChart>
        <c:grouping val="standard"/>
        <c:ser>
          <c:idx val="1"/>
          <c:order val="1"/>
          <c:tx>
            <c:strRef>
              <c:f>'Graf Gebühren'!$C$14</c:f>
              <c:strCache>
                <c:ptCount val="1"/>
                <c:pt idx="0">
                  <c:v>Median Kanton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cat>
            <c:strRef>
              <c:f>'Graf Gebühren'!$A$15:$A$22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Gebühren'!$C$15:$C$22</c:f>
              <c:numCache>
                <c:formatCode>_ * #,##0_ ;_ * \-#,##0_ ;_ * "-"??_ ;_ @_ </c:formatCode>
                <c:ptCount val="8"/>
                <c:pt idx="0">
                  <c:v>495</c:v>
                </c:pt>
                <c:pt idx="1">
                  <c:v>495</c:v>
                </c:pt>
                <c:pt idx="2">
                  <c:v>495</c:v>
                </c:pt>
                <c:pt idx="3">
                  <c:v>495</c:v>
                </c:pt>
                <c:pt idx="4">
                  <c:v>495</c:v>
                </c:pt>
                <c:pt idx="5">
                  <c:v>495</c:v>
                </c:pt>
                <c:pt idx="6">
                  <c:v>495</c:v>
                </c:pt>
                <c:pt idx="7">
                  <c:v>495</c:v>
                </c:pt>
              </c:numCache>
            </c:numRef>
          </c:val>
        </c:ser>
        <c:marker val="1"/>
        <c:axId val="102031744"/>
        <c:axId val="102033664"/>
      </c:lineChart>
      <c:catAx>
        <c:axId val="1020317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033664"/>
        <c:crosses val="autoZero"/>
        <c:auto val="1"/>
        <c:lblAlgn val="ctr"/>
        <c:lblOffset val="100"/>
        <c:tickLblSkip val="1"/>
        <c:tickMarkSkip val="1"/>
      </c:catAx>
      <c:valAx>
        <c:axId val="102033664"/>
        <c:scaling>
          <c:orientation val="minMax"/>
          <c:max val="1200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CHF pro EFH</a:t>
                </a:r>
              </a:p>
            </c:rich>
          </c:tx>
          <c:layout>
            <c:manualLayout>
              <c:xMode val="edge"/>
              <c:yMode val="edge"/>
              <c:x val="3.6659877800407428E-2"/>
              <c:y val="0.36666773072284964"/>
            </c:manualLayout>
          </c:layout>
          <c:spPr>
            <a:noFill/>
            <a:ln w="25400">
              <a:noFill/>
            </a:ln>
          </c:spPr>
        </c:title>
        <c:numFmt formatCode="_ * #,##0_ ;_ * \-#,##0_ ;_ * &quot;-&quot;??_ ;_ @_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0317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08553971486943"/>
          <c:y val="0.9222972972972977"/>
          <c:w val="0.47861507128309588"/>
          <c:h val="6.7567567567567571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Abwassergebühren EFH 2013: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Grund- und Verbrauchsgebühr (230 m</a:t>
            </a:r>
            <a:r>
              <a:rPr lang="de-CH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4390286580031192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63447312165175"/>
          <c:y val="0.23636433583196351"/>
          <c:w val="0.80691217073203503"/>
          <c:h val="0.43333461569192638"/>
        </c:manualLayout>
      </c:layout>
      <c:barChart>
        <c:barDir val="col"/>
        <c:grouping val="clustered"/>
        <c:ser>
          <c:idx val="0"/>
          <c:order val="0"/>
          <c:tx>
            <c:strRef>
              <c:f>'Graf Gebühren'!$B$28</c:f>
              <c:strCache>
                <c:ptCount val="1"/>
                <c:pt idx="0">
                  <c:v>Gebühren pro EFH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'Graf Gebühren'!$A$29:$A$36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Gebühren'!$B$29:$B$36</c:f>
              <c:numCache>
                <c:formatCode>_ * #,##0_ ;_ * \-#,##0_ ;_ * "-"??_ ;_ @_ </c:formatCode>
                <c:ptCount val="8"/>
                <c:pt idx="0">
                  <c:v>132</c:v>
                </c:pt>
                <c:pt idx="1">
                  <c:v>1368</c:v>
                </c:pt>
                <c:pt idx="2">
                  <c:v>0</c:v>
                </c:pt>
                <c:pt idx="3">
                  <c:v>516</c:v>
                </c:pt>
                <c:pt idx="4">
                  <c:v>624</c:v>
                </c:pt>
                <c:pt idx="5">
                  <c:v>572.5</c:v>
                </c:pt>
                <c:pt idx="6">
                  <c:v>414</c:v>
                </c:pt>
                <c:pt idx="7">
                  <c:v>360</c:v>
                </c:pt>
              </c:numCache>
            </c:numRef>
          </c:val>
        </c:ser>
        <c:axId val="102243712"/>
        <c:axId val="102274560"/>
      </c:barChart>
      <c:lineChart>
        <c:grouping val="standard"/>
        <c:ser>
          <c:idx val="1"/>
          <c:order val="1"/>
          <c:tx>
            <c:strRef>
              <c:f>'Graf Gebühren'!$C$28</c:f>
              <c:strCache>
                <c:ptCount val="1"/>
                <c:pt idx="0">
                  <c:v>Median Kanton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cat>
            <c:strRef>
              <c:f>'Graf Gebühren'!$A$29:$A$36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Gebühren'!$C$29:$C$36</c:f>
              <c:numCache>
                <c:formatCode>_ * #,##0_ ;_ * \-#,##0_ ;_ * "-"??_ ;_ @_ </c:formatCode>
                <c:ptCount val="8"/>
                <c:pt idx="0">
                  <c:v>645.75</c:v>
                </c:pt>
                <c:pt idx="1">
                  <c:v>645.75</c:v>
                </c:pt>
                <c:pt idx="2">
                  <c:v>645.75</c:v>
                </c:pt>
                <c:pt idx="3">
                  <c:v>645.75</c:v>
                </c:pt>
                <c:pt idx="4">
                  <c:v>645.75</c:v>
                </c:pt>
                <c:pt idx="5">
                  <c:v>645.75</c:v>
                </c:pt>
                <c:pt idx="6">
                  <c:v>645.75</c:v>
                </c:pt>
                <c:pt idx="7">
                  <c:v>645.75</c:v>
                </c:pt>
              </c:numCache>
            </c:numRef>
          </c:val>
        </c:ser>
        <c:marker val="1"/>
        <c:axId val="102243712"/>
        <c:axId val="102274560"/>
      </c:lineChart>
      <c:catAx>
        <c:axId val="1022437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274560"/>
        <c:crosses val="autoZero"/>
        <c:auto val="1"/>
        <c:lblAlgn val="ctr"/>
        <c:lblOffset val="100"/>
        <c:tickLblSkip val="1"/>
        <c:tickMarkSkip val="1"/>
      </c:catAx>
      <c:valAx>
        <c:axId val="1022745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CHF pro EFH</a:t>
                </a:r>
              </a:p>
            </c:rich>
          </c:tx>
          <c:layout>
            <c:manualLayout>
              <c:xMode val="edge"/>
              <c:yMode val="edge"/>
              <c:x val="3.6585365853658611E-2"/>
              <c:y val="0.35454640897160644"/>
            </c:manualLayout>
          </c:layout>
          <c:spPr>
            <a:noFill/>
            <a:ln w="25400">
              <a:noFill/>
            </a:ln>
          </c:spPr>
        </c:title>
        <c:numFmt formatCode="_ * #,##0_ ;_ * \-#,##0_ ;_ * &quot;-&quot;??_ ;_ @_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2437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691056910569259"/>
          <c:y val="0.9151515151515156"/>
          <c:w val="0.4776422764227643"/>
          <c:h val="6.666666666666668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Trinkwassergebühren 2011: 
Anteil Grundgebühren an Gebühreneinnahmen</a:t>
            </a:r>
          </a:p>
        </c:rich>
      </c:tx>
      <c:layout>
        <c:manualLayout>
          <c:xMode val="edge"/>
          <c:yMode val="edge"/>
          <c:x val="0.19348268839103874"/>
          <c:y val="1.67224195014839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05295315682282"/>
          <c:y val="0.20735785953177271"/>
          <c:w val="0.85947046843177899"/>
          <c:h val="0.42809364548494988"/>
        </c:manualLayout>
      </c:layout>
      <c:barChart>
        <c:barDir val="col"/>
        <c:grouping val="clustered"/>
        <c:ser>
          <c:idx val="0"/>
          <c:order val="0"/>
          <c:tx>
            <c:strRef>
              <c:f>'Graf Grundgebühr'!$B$14</c:f>
              <c:strCache>
                <c:ptCount val="1"/>
                <c:pt idx="0">
                  <c:v>Anteil Grund- an Gesamtgebühren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"/>
              <c:layout>
                <c:manualLayout>
                  <c:x val="3.2926535914171752E-3"/>
                  <c:y val="1.141583054626558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'Graf Grundgebühr'!$A$15:$A$22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Grundgebühr'!$B$15:$B$22</c:f>
              <c:numCache>
                <c:formatCode>0%</c:formatCode>
                <c:ptCount val="8"/>
                <c:pt idx="0">
                  <c:v>7.1382147548917927E-3</c:v>
                </c:pt>
                <c:pt idx="1">
                  <c:v>1</c:v>
                </c:pt>
                <c:pt idx="2">
                  <c:v>0</c:v>
                </c:pt>
                <c:pt idx="3">
                  <c:v>0.18075114689521668</c:v>
                </c:pt>
                <c:pt idx="4">
                  <c:v>0.33409866700472818</c:v>
                </c:pt>
                <c:pt idx="5">
                  <c:v>0</c:v>
                </c:pt>
                <c:pt idx="6">
                  <c:v>0.31799293586835914</c:v>
                </c:pt>
                <c:pt idx="7">
                  <c:v>0.43578400681453872</c:v>
                </c:pt>
              </c:numCache>
            </c:numRef>
          </c:val>
        </c:ser>
        <c:axId val="102317056"/>
        <c:axId val="102335616"/>
      </c:barChart>
      <c:lineChart>
        <c:grouping val="standard"/>
        <c:ser>
          <c:idx val="1"/>
          <c:order val="1"/>
          <c:tx>
            <c:strRef>
              <c:f>'Graf Grundgebühr'!$C$14</c:f>
              <c:strCache>
                <c:ptCount val="1"/>
                <c:pt idx="0">
                  <c:v>Median Kanton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cat>
            <c:strRef>
              <c:f>'Graf Grundgebühr'!$A$15:$A$22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Grundgebühr'!$C$15:$C$22</c:f>
              <c:numCache>
                <c:formatCode>0%</c:formatCode>
                <c:ptCount val="8"/>
                <c:pt idx="0">
                  <c:v>0.43548361889778547</c:v>
                </c:pt>
                <c:pt idx="1">
                  <c:v>0.43548361889778547</c:v>
                </c:pt>
                <c:pt idx="2">
                  <c:v>0.43548361889778547</c:v>
                </c:pt>
                <c:pt idx="3">
                  <c:v>0.43548361889778547</c:v>
                </c:pt>
                <c:pt idx="4">
                  <c:v>0.43548361889778547</c:v>
                </c:pt>
                <c:pt idx="5">
                  <c:v>0.43548361889778547</c:v>
                </c:pt>
                <c:pt idx="6">
                  <c:v>0.43548361889778547</c:v>
                </c:pt>
                <c:pt idx="7">
                  <c:v>0.43548361889778547</c:v>
                </c:pt>
              </c:numCache>
            </c:numRef>
          </c:val>
        </c:ser>
        <c:marker val="1"/>
        <c:axId val="102317056"/>
        <c:axId val="102335616"/>
      </c:lineChart>
      <c:catAx>
        <c:axId val="1023170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335616"/>
        <c:crosses val="autoZero"/>
        <c:auto val="1"/>
        <c:lblAlgn val="ctr"/>
        <c:lblOffset val="100"/>
        <c:tickLblSkip val="1"/>
        <c:tickMarkSkip val="1"/>
      </c:catAx>
      <c:valAx>
        <c:axId val="102335616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
</a:t>
                </a:r>
              </a:p>
            </c:rich>
          </c:tx>
          <c:layout>
            <c:manualLayout>
              <c:xMode val="edge"/>
              <c:yMode val="edge"/>
              <c:x val="1.0183299389002061E-2"/>
              <c:y val="0.41471566054243231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31705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25254582484725"/>
          <c:y val="0.90849673202614378"/>
          <c:w val="0.68228105906313663"/>
          <c:h val="7.1895424836601551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Abwassergebühren 2011: 
Anteil Grundgebühren an Gebühreneinahmen</a:t>
            </a:r>
          </a:p>
        </c:rich>
      </c:tx>
      <c:layout>
        <c:manualLayout>
          <c:xMode val="edge"/>
          <c:yMode val="edge"/>
          <c:x val="0.21748010157266992"/>
          <c:y val="1.58728456156603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72379105490938"/>
          <c:y val="0.22539752417387207"/>
          <c:w val="0.86382285279880533"/>
          <c:h val="0.42857275723201665"/>
        </c:manualLayout>
      </c:layout>
      <c:barChart>
        <c:barDir val="col"/>
        <c:grouping val="clustered"/>
        <c:ser>
          <c:idx val="0"/>
          <c:order val="0"/>
          <c:tx>
            <c:strRef>
              <c:f>'Graf Grundgebühr'!$B$27</c:f>
              <c:strCache>
                <c:ptCount val="1"/>
                <c:pt idx="0">
                  <c:v>Anteil Grund- an Gesamtgebühren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'Graf Grundgebühr'!$A$28:$A$35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Grundgebühr'!$B$28:$B$35</c:f>
              <c:numCache>
                <c:formatCode>0%</c:formatCode>
                <c:ptCount val="8"/>
                <c:pt idx="0">
                  <c:v>0</c:v>
                </c:pt>
                <c:pt idx="1">
                  <c:v>17905.191900000002</c:v>
                </c:pt>
                <c:pt idx="2">
                  <c:v>0</c:v>
                </c:pt>
                <c:pt idx="3">
                  <c:v>0.25659842108439895</c:v>
                </c:pt>
                <c:pt idx="4">
                  <c:v>0.47891115468391182</c:v>
                </c:pt>
                <c:pt idx="5">
                  <c:v>0.18582471868996434</c:v>
                </c:pt>
                <c:pt idx="6">
                  <c:v>0</c:v>
                </c:pt>
                <c:pt idx="7">
                  <c:v>0.56124648560631951</c:v>
                </c:pt>
              </c:numCache>
            </c:numRef>
          </c:val>
        </c:ser>
        <c:dLbls>
          <c:showVal val="1"/>
        </c:dLbls>
        <c:axId val="102578432"/>
        <c:axId val="102584704"/>
      </c:barChart>
      <c:lineChart>
        <c:grouping val="standard"/>
        <c:ser>
          <c:idx val="1"/>
          <c:order val="1"/>
          <c:tx>
            <c:strRef>
              <c:f>'Graf Grundgebühr'!$C$27</c:f>
              <c:strCache>
                <c:ptCount val="1"/>
                <c:pt idx="0">
                  <c:v>Median Kanton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dLbls>
            <c:delete val="1"/>
          </c:dLbls>
          <c:cat>
            <c:strRef>
              <c:f>'Graf Grundgebühr'!$A$28:$A$35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Grundgebühr'!$C$28:$C$35</c:f>
              <c:numCache>
                <c:formatCode>0%</c:formatCode>
                <c:ptCount val="8"/>
                <c:pt idx="0">
                  <c:v>0.43028700229458883</c:v>
                </c:pt>
                <c:pt idx="1">
                  <c:v>0.43028700229458883</c:v>
                </c:pt>
                <c:pt idx="2">
                  <c:v>0.43028700229458883</c:v>
                </c:pt>
                <c:pt idx="3">
                  <c:v>0.43028700229458883</c:v>
                </c:pt>
                <c:pt idx="4">
                  <c:v>0.43028700229458883</c:v>
                </c:pt>
                <c:pt idx="5">
                  <c:v>0.43028700229458883</c:v>
                </c:pt>
                <c:pt idx="6">
                  <c:v>0.43028700229458883</c:v>
                </c:pt>
                <c:pt idx="7">
                  <c:v>0.43028700229458883</c:v>
                </c:pt>
              </c:numCache>
            </c:numRef>
          </c:val>
        </c:ser>
        <c:dLbls>
          <c:showVal val="1"/>
        </c:dLbls>
        <c:marker val="1"/>
        <c:axId val="102578432"/>
        <c:axId val="102584704"/>
      </c:lineChart>
      <c:catAx>
        <c:axId val="1025784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584704"/>
        <c:crosses val="autoZero"/>
        <c:auto val="1"/>
        <c:lblAlgn val="ctr"/>
        <c:lblOffset val="100"/>
        <c:tickLblSkip val="1"/>
        <c:tickMarkSkip val="1"/>
      </c:catAx>
      <c:valAx>
        <c:axId val="102584704"/>
        <c:scaling>
          <c:orientation val="minMax"/>
          <c:max val="1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57843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21951219512246"/>
          <c:y val="0.90712074303405577"/>
          <c:w val="0.68089430894309066"/>
          <c:h val="6.8111455108359115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Abwassergebühren EFH 2013: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Grund- und Verbrauchsgebühr (230 m</a:t>
            </a:r>
            <a:r>
              <a:rPr lang="de-CH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7728104648815066"/>
          <c:y val="3.52564102564102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53500560344714"/>
          <c:y val="0.20512884718314048"/>
          <c:w val="0.83542112329243368"/>
          <c:h val="0.44551421497588711"/>
        </c:manualLayout>
      </c:layout>
      <c:barChart>
        <c:barDir val="col"/>
        <c:grouping val="clustered"/>
        <c:ser>
          <c:idx val="0"/>
          <c:order val="0"/>
          <c:tx>
            <c:strRef>
              <c:f>'Graf Gebühren'!$B$28</c:f>
              <c:strCache>
                <c:ptCount val="1"/>
                <c:pt idx="0">
                  <c:v>Gebühren pro EFH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'Graf Gebühren'!$A$29:$A$36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Gebühren'!$B$29:$B$36</c:f>
              <c:numCache>
                <c:formatCode>_ * #,##0_ ;_ * \-#,##0_ ;_ * "-"??_ ;_ @_ </c:formatCode>
                <c:ptCount val="8"/>
                <c:pt idx="0">
                  <c:v>132</c:v>
                </c:pt>
                <c:pt idx="1">
                  <c:v>1368</c:v>
                </c:pt>
                <c:pt idx="2">
                  <c:v>0</c:v>
                </c:pt>
                <c:pt idx="3">
                  <c:v>516</c:v>
                </c:pt>
                <c:pt idx="4">
                  <c:v>624</c:v>
                </c:pt>
                <c:pt idx="5">
                  <c:v>572.5</c:v>
                </c:pt>
                <c:pt idx="6">
                  <c:v>414</c:v>
                </c:pt>
                <c:pt idx="7">
                  <c:v>360</c:v>
                </c:pt>
              </c:numCache>
            </c:numRef>
          </c:val>
        </c:ser>
        <c:dLbls>
          <c:showVal val="1"/>
        </c:dLbls>
        <c:axId val="101464320"/>
        <c:axId val="101470592"/>
      </c:barChart>
      <c:lineChart>
        <c:grouping val="standard"/>
        <c:ser>
          <c:idx val="1"/>
          <c:order val="1"/>
          <c:tx>
            <c:strRef>
              <c:f>'Graf Gebühren'!$C$28</c:f>
              <c:strCache>
                <c:ptCount val="1"/>
                <c:pt idx="0">
                  <c:v>Median Kanton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dLbls>
            <c:delete val="1"/>
          </c:dLbls>
          <c:cat>
            <c:strRef>
              <c:f>'Graf Gebühren'!$A$29:$A$36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Gebühren'!$C$29:$C$36</c:f>
              <c:numCache>
                <c:formatCode>_ * #,##0_ ;_ * \-#,##0_ ;_ * "-"??_ ;_ @_ </c:formatCode>
                <c:ptCount val="8"/>
                <c:pt idx="0">
                  <c:v>645.75</c:v>
                </c:pt>
                <c:pt idx="1">
                  <c:v>645.75</c:v>
                </c:pt>
                <c:pt idx="2">
                  <c:v>645.75</c:v>
                </c:pt>
                <c:pt idx="3">
                  <c:v>645.75</c:v>
                </c:pt>
                <c:pt idx="4">
                  <c:v>645.75</c:v>
                </c:pt>
                <c:pt idx="5">
                  <c:v>645.75</c:v>
                </c:pt>
                <c:pt idx="6">
                  <c:v>645.75</c:v>
                </c:pt>
                <c:pt idx="7">
                  <c:v>645.75</c:v>
                </c:pt>
              </c:numCache>
            </c:numRef>
          </c:val>
        </c:ser>
        <c:dLbls>
          <c:showVal val="1"/>
        </c:dLbls>
        <c:marker val="1"/>
        <c:axId val="101464320"/>
        <c:axId val="101470592"/>
      </c:lineChart>
      <c:catAx>
        <c:axId val="1014643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470592"/>
        <c:crosses val="autoZero"/>
        <c:auto val="1"/>
        <c:lblAlgn val="ctr"/>
        <c:lblOffset val="100"/>
        <c:tickLblSkip val="1"/>
        <c:tickMarkSkip val="1"/>
      </c:catAx>
      <c:valAx>
        <c:axId val="1014705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CHF pro EFH</a:t>
                </a:r>
              </a:p>
            </c:rich>
          </c:tx>
          <c:layout>
            <c:manualLayout>
              <c:xMode val="edge"/>
              <c:yMode val="edge"/>
              <c:x val="2.6833631484794392E-2"/>
              <c:y val="0.32371895820714797"/>
            </c:manualLayout>
          </c:layout>
          <c:spPr>
            <a:noFill/>
            <a:ln w="25400">
              <a:noFill/>
            </a:ln>
          </c:spPr>
        </c:title>
        <c:numFmt formatCode="_ * #,##0_ ;_ * \-#,##0_ ;_ * &quot;-&quot;??_ ;_ @_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46432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21466905187967"/>
          <c:y val="0.91025641025641024"/>
          <c:w val="0.42039355992844446"/>
          <c:h val="7.051282051282051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Abwassergebühren 2011: 
Anteil Grundgebühren an Gebühreneinahmen</a:t>
            </a:r>
          </a:p>
        </c:rich>
      </c:tx>
      <c:layout>
        <c:manualLayout>
          <c:xMode val="edge"/>
          <c:yMode val="edge"/>
          <c:x val="0.23665499107985166"/>
          <c:y val="3.70370370370370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3061317578575E-2"/>
          <c:y val="0.25926011172963931"/>
          <c:w val="0.8807836833988576"/>
          <c:h val="0.37373860262324632"/>
        </c:manualLayout>
      </c:layout>
      <c:barChart>
        <c:barDir val="col"/>
        <c:grouping val="clustered"/>
        <c:ser>
          <c:idx val="0"/>
          <c:order val="0"/>
          <c:tx>
            <c:strRef>
              <c:f>'Graf Grundgebühr'!$B$27</c:f>
              <c:strCache>
                <c:ptCount val="1"/>
                <c:pt idx="0">
                  <c:v>Anteil Grund- an Gesamtgebühren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'Graf Grundgebühr'!$A$28:$A$35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Grundgebühr'!$B$28:$B$35</c:f>
              <c:numCache>
                <c:formatCode>0%</c:formatCode>
                <c:ptCount val="8"/>
                <c:pt idx="0">
                  <c:v>0</c:v>
                </c:pt>
                <c:pt idx="1">
                  <c:v>17905.191900000002</c:v>
                </c:pt>
                <c:pt idx="2">
                  <c:v>0</c:v>
                </c:pt>
                <c:pt idx="3">
                  <c:v>0.25659842108439895</c:v>
                </c:pt>
                <c:pt idx="4">
                  <c:v>0.47891115468391182</c:v>
                </c:pt>
                <c:pt idx="5">
                  <c:v>0.18582471868996434</c:v>
                </c:pt>
                <c:pt idx="6">
                  <c:v>0</c:v>
                </c:pt>
                <c:pt idx="7">
                  <c:v>0.56124648560631951</c:v>
                </c:pt>
              </c:numCache>
            </c:numRef>
          </c:val>
        </c:ser>
        <c:dLbls>
          <c:showVal val="1"/>
        </c:dLbls>
        <c:axId val="101250560"/>
        <c:axId val="101252480"/>
      </c:barChart>
      <c:lineChart>
        <c:grouping val="standard"/>
        <c:ser>
          <c:idx val="1"/>
          <c:order val="1"/>
          <c:tx>
            <c:strRef>
              <c:f>'Graf Grundgebühr'!$C$27</c:f>
              <c:strCache>
                <c:ptCount val="1"/>
                <c:pt idx="0">
                  <c:v>Median Kanton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dLbls>
            <c:delete val="1"/>
          </c:dLbls>
          <c:cat>
            <c:strRef>
              <c:f>'Graf Grundgebühr'!$A$28:$A$35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Grundgebühr'!$C$28:$C$35</c:f>
              <c:numCache>
                <c:formatCode>0%</c:formatCode>
                <c:ptCount val="8"/>
                <c:pt idx="0">
                  <c:v>0.43028700229458883</c:v>
                </c:pt>
                <c:pt idx="1">
                  <c:v>0.43028700229458883</c:v>
                </c:pt>
                <c:pt idx="2">
                  <c:v>0.43028700229458883</c:v>
                </c:pt>
                <c:pt idx="3">
                  <c:v>0.43028700229458883</c:v>
                </c:pt>
                <c:pt idx="4">
                  <c:v>0.43028700229458883</c:v>
                </c:pt>
                <c:pt idx="5">
                  <c:v>0.43028700229458883</c:v>
                </c:pt>
                <c:pt idx="6">
                  <c:v>0.43028700229458883</c:v>
                </c:pt>
                <c:pt idx="7">
                  <c:v>0.43028700229458883</c:v>
                </c:pt>
              </c:numCache>
            </c:numRef>
          </c:val>
        </c:ser>
        <c:dLbls>
          <c:showVal val="1"/>
        </c:dLbls>
        <c:marker val="1"/>
        <c:axId val="101250560"/>
        <c:axId val="101252480"/>
      </c:lineChart>
      <c:catAx>
        <c:axId val="1012505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52480"/>
        <c:crosses val="autoZero"/>
        <c:auto val="1"/>
        <c:lblAlgn val="ctr"/>
        <c:lblOffset val="100"/>
        <c:tickLblSkip val="1"/>
        <c:tickMarkSkip val="1"/>
      </c:catAx>
      <c:valAx>
        <c:axId val="101252480"/>
        <c:scaling>
          <c:orientation val="minMax"/>
          <c:max val="1"/>
        </c:scaling>
        <c:axPos val="l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5056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5499107985166"/>
          <c:y val="0.9023597302862395"/>
          <c:w val="0.83274096076068782"/>
          <c:h val="0.97643415785148069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Tarifvergleich 2013: Trinkwasser</a:t>
            </a:r>
          </a:p>
        </c:rich>
      </c:tx>
      <c:layout>
        <c:manualLayout>
          <c:xMode val="edge"/>
          <c:yMode val="edge"/>
          <c:x val="0.32778737100458227"/>
          <c:y val="3.46820809248554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45600956089786"/>
          <c:y val="0.17630082683349171"/>
          <c:w val="0.85025027481076043"/>
          <c:h val="0.54046319045675917"/>
        </c:manualLayout>
      </c:layout>
      <c:barChart>
        <c:barDir val="col"/>
        <c:grouping val="clustered"/>
        <c:ser>
          <c:idx val="0"/>
          <c:order val="0"/>
          <c:tx>
            <c:strRef>
              <c:f>'Graf Tarife'!$B$15</c:f>
              <c:strCache>
                <c:ptCount val="1"/>
                <c:pt idx="0">
                  <c:v>Tarif in CHF pro m3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'Graf Tarife'!$A$16:$A$27</c:f>
              <c:strCache>
                <c:ptCount val="12"/>
                <c:pt idx="0">
                  <c:v>Minimum</c:v>
                </c:pt>
                <c:pt idx="1">
                  <c:v>25%-Quartil</c:v>
                </c:pt>
                <c:pt idx="2">
                  <c:v>75%-Quartil</c:v>
                </c:pt>
                <c:pt idx="3">
                  <c:v>Maximum</c:v>
                </c:pt>
                <c:pt idx="4">
                  <c:v>Heimberg</c:v>
                </c:pt>
                <c:pt idx="5">
                  <c:v>Kehrsatz</c:v>
                </c:pt>
                <c:pt idx="6">
                  <c:v>Kirchberg</c:v>
                </c:pt>
                <c:pt idx="7">
                  <c:v>Nidau</c:v>
                </c:pt>
                <c:pt idx="8">
                  <c:v>Steffisburg</c:v>
                </c:pt>
                <c:pt idx="9">
                  <c:v>Uetendorf</c:v>
                </c:pt>
                <c:pt idx="10">
                  <c:v>Unterseen</c:v>
                </c:pt>
                <c:pt idx="11">
                  <c:v>Urtenen</c:v>
                </c:pt>
              </c:strCache>
            </c:strRef>
          </c:cat>
          <c:val>
            <c:numRef>
              <c:f>'Graf Tarife'!$B$16:$B$27</c:f>
              <c:numCache>
                <c:formatCode>_ * #,##0.00_ ;_ * \-#,##0.00_ ;_ * "-"??_ ;_ @_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1.7</c:v>
                </c:pt>
                <c:pt idx="3">
                  <c:v>3.25</c:v>
                </c:pt>
                <c:pt idx="4">
                  <c:v>0</c:v>
                </c:pt>
                <c:pt idx="5">
                  <c:v>1.9</c:v>
                </c:pt>
                <c:pt idx="6">
                  <c:v>0.8</c:v>
                </c:pt>
                <c:pt idx="7">
                  <c:v>1.1599999999999999</c:v>
                </c:pt>
                <c:pt idx="8">
                  <c:v>1.35</c:v>
                </c:pt>
                <c:pt idx="9">
                  <c:v>1</c:v>
                </c:pt>
                <c:pt idx="10">
                  <c:v>1.2</c:v>
                </c:pt>
                <c:pt idx="11">
                  <c:v>2.5</c:v>
                </c:pt>
              </c:numCache>
            </c:numRef>
          </c:val>
        </c:ser>
        <c:dLbls>
          <c:showVal val="1"/>
        </c:dLbls>
        <c:axId val="101720832"/>
        <c:axId val="101722752"/>
      </c:barChart>
      <c:lineChart>
        <c:grouping val="standard"/>
        <c:ser>
          <c:idx val="1"/>
          <c:order val="1"/>
          <c:tx>
            <c:strRef>
              <c:f>'Graf Tarife'!$C$15</c:f>
              <c:strCache>
                <c:ptCount val="1"/>
                <c:pt idx="0">
                  <c:v>Median Kanton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dLbls>
            <c:delete val="1"/>
          </c:dLbls>
          <c:cat>
            <c:strRef>
              <c:f>'Graf Tarife'!$A$16:$A$27</c:f>
              <c:strCache>
                <c:ptCount val="12"/>
                <c:pt idx="0">
                  <c:v>Minimum</c:v>
                </c:pt>
                <c:pt idx="1">
                  <c:v>25%-Quartil</c:v>
                </c:pt>
                <c:pt idx="2">
                  <c:v>75%-Quartil</c:v>
                </c:pt>
                <c:pt idx="3">
                  <c:v>Maximum</c:v>
                </c:pt>
                <c:pt idx="4">
                  <c:v>Heimberg</c:v>
                </c:pt>
                <c:pt idx="5">
                  <c:v>Kehrsatz</c:v>
                </c:pt>
                <c:pt idx="6">
                  <c:v>Kirchberg</c:v>
                </c:pt>
                <c:pt idx="7">
                  <c:v>Nidau</c:v>
                </c:pt>
                <c:pt idx="8">
                  <c:v>Steffisburg</c:v>
                </c:pt>
                <c:pt idx="9">
                  <c:v>Uetendorf</c:v>
                </c:pt>
                <c:pt idx="10">
                  <c:v>Unterseen</c:v>
                </c:pt>
                <c:pt idx="11">
                  <c:v>Urtenen</c:v>
                </c:pt>
              </c:strCache>
            </c:strRef>
          </c:cat>
          <c:val>
            <c:numRef>
              <c:f>'Graf Tarife'!$C$16:$C$27</c:f>
              <c:numCache>
                <c:formatCode>_ * #,##0.00_ ;_ * \-#,##0.00_ ;_ * "-"??_ ;_ @_ </c:formatCode>
                <c:ptCount val="12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</c:numCache>
            </c:numRef>
          </c:val>
        </c:ser>
        <c:dLbls>
          <c:showVal val="1"/>
        </c:dLbls>
        <c:marker val="1"/>
        <c:axId val="101720832"/>
        <c:axId val="101722752"/>
      </c:lineChart>
      <c:catAx>
        <c:axId val="1017208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722752"/>
        <c:crosses val="autoZero"/>
        <c:auto val="1"/>
        <c:lblAlgn val="ctr"/>
        <c:lblOffset val="100"/>
        <c:tickLblSkip val="1"/>
        <c:tickMarkSkip val="1"/>
      </c:catAx>
      <c:valAx>
        <c:axId val="1017227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CHF pro m</a:t>
                </a:r>
                <a:r>
                  <a:rPr lang="de-CH" sz="8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3.9933444259567394E-2"/>
              <c:y val="0.3612722831611368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7208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ayout>
        <c:manualLayout>
          <c:xMode val="edge"/>
          <c:yMode val="edge"/>
          <c:wMode val="edge"/>
          <c:hMode val="edge"/>
          <c:x val="0.34276241260191875"/>
          <c:y val="0.92485670505059692"/>
          <c:w val="0.73876941754992975"/>
          <c:h val="0.98844052007949867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Trinkwassergebühren EFH 2013: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Grund- und Verbrauchsgebühr (230 m</a:t>
            </a:r>
            <a:r>
              <a:rPr lang="de-CH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8929783442621426"/>
          <c:y val="3.363914373088684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48506862480129"/>
          <c:y val="0.2018354651527435"/>
          <c:w val="0.83110435754627865"/>
          <c:h val="0.49847243666510382"/>
        </c:manualLayout>
      </c:layout>
      <c:barChart>
        <c:barDir val="col"/>
        <c:grouping val="clustered"/>
        <c:ser>
          <c:idx val="0"/>
          <c:order val="0"/>
          <c:tx>
            <c:strRef>
              <c:f>'Graf Gebühren'!$B$14</c:f>
              <c:strCache>
                <c:ptCount val="1"/>
                <c:pt idx="0">
                  <c:v>Gebühren pro EFH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'Graf Gebühren'!$A$15:$A$22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Gebühren'!$B$15:$B$22</c:f>
              <c:numCache>
                <c:formatCode>_ * #,##0_ ;_ * \-#,##0_ ;_ * "-"??_ ;_ @_ </c:formatCode>
                <c:ptCount val="8"/>
                <c:pt idx="0">
                  <c:v>126</c:v>
                </c:pt>
                <c:pt idx="1">
                  <c:v>1137</c:v>
                </c:pt>
                <c:pt idx="2">
                  <c:v>0</c:v>
                </c:pt>
                <c:pt idx="3">
                  <c:v>547</c:v>
                </c:pt>
                <c:pt idx="4">
                  <c:v>301</c:v>
                </c:pt>
                <c:pt idx="5">
                  <c:v>725.05</c:v>
                </c:pt>
                <c:pt idx="6">
                  <c:v>430.5</c:v>
                </c:pt>
                <c:pt idx="7">
                  <c:v>380</c:v>
                </c:pt>
              </c:numCache>
            </c:numRef>
          </c:val>
        </c:ser>
        <c:axId val="101802368"/>
        <c:axId val="101804288"/>
      </c:barChart>
      <c:lineChart>
        <c:grouping val="standard"/>
        <c:ser>
          <c:idx val="1"/>
          <c:order val="1"/>
          <c:tx>
            <c:strRef>
              <c:f>'Graf Gebühren'!$C$14</c:f>
              <c:strCache>
                <c:ptCount val="1"/>
                <c:pt idx="0">
                  <c:v>Median Kanton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cat>
            <c:strRef>
              <c:f>'Graf Gebühren'!$A$15:$A$22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Gebühren'!$C$15:$C$22</c:f>
              <c:numCache>
                <c:formatCode>_ * #,##0_ ;_ * \-#,##0_ ;_ * "-"??_ ;_ @_ </c:formatCode>
                <c:ptCount val="8"/>
                <c:pt idx="0">
                  <c:v>495</c:v>
                </c:pt>
                <c:pt idx="1">
                  <c:v>495</c:v>
                </c:pt>
                <c:pt idx="2">
                  <c:v>495</c:v>
                </c:pt>
                <c:pt idx="3">
                  <c:v>495</c:v>
                </c:pt>
                <c:pt idx="4">
                  <c:v>495</c:v>
                </c:pt>
                <c:pt idx="5">
                  <c:v>495</c:v>
                </c:pt>
                <c:pt idx="6">
                  <c:v>495</c:v>
                </c:pt>
                <c:pt idx="7">
                  <c:v>495</c:v>
                </c:pt>
              </c:numCache>
            </c:numRef>
          </c:val>
        </c:ser>
        <c:marker val="1"/>
        <c:axId val="101802368"/>
        <c:axId val="101804288"/>
      </c:lineChart>
      <c:catAx>
        <c:axId val="1018023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04288"/>
        <c:crosses val="autoZero"/>
        <c:auto val="1"/>
        <c:lblAlgn val="ctr"/>
        <c:lblOffset val="100"/>
        <c:tickLblSkip val="1"/>
        <c:tickMarkSkip val="1"/>
      </c:catAx>
      <c:valAx>
        <c:axId val="1018042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CHF pro EFH</a:t>
                </a:r>
              </a:p>
            </c:rich>
          </c:tx>
          <c:layout>
            <c:manualLayout>
              <c:xMode val="edge"/>
              <c:yMode val="edge"/>
              <c:x val="4.0133779264214048E-2"/>
              <c:y val="0.35168292036889975"/>
            </c:manualLayout>
          </c:layout>
          <c:spPr>
            <a:noFill/>
            <a:ln w="25400">
              <a:noFill/>
            </a:ln>
          </c:spPr>
        </c:title>
        <c:numFmt formatCode="_ * #,##0_ ;_ * \-#,##0_ ;_ * &quot;-&quot;??_ ;_ @_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0236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13712374581939"/>
          <c:y val="0.92354740061162077"/>
          <c:w val="0.39297658862876378"/>
          <c:h val="6.7278287461773695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Trinkwassergebühren 2011: 
Anteil Grundgebühren an Gebühreneinnahmen</a:t>
            </a:r>
          </a:p>
        </c:rich>
      </c:tx>
      <c:layout>
        <c:manualLayout>
          <c:xMode val="edge"/>
          <c:yMode val="edge"/>
          <c:x val="0.24581957355664991"/>
          <c:y val="3.67892976588629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662287917968688E-2"/>
          <c:y val="0.23076923076923436"/>
          <c:w val="0.87792713825312318"/>
          <c:h val="0.42809364548494988"/>
        </c:manualLayout>
      </c:layout>
      <c:barChart>
        <c:barDir val="col"/>
        <c:grouping val="clustered"/>
        <c:ser>
          <c:idx val="0"/>
          <c:order val="0"/>
          <c:tx>
            <c:strRef>
              <c:f>'Graf Grundgebühr'!$B$14</c:f>
              <c:strCache>
                <c:ptCount val="1"/>
                <c:pt idx="0">
                  <c:v>Anteil Grund- an Gesamtgebühren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'Graf Grundgebühr'!$A$15:$A$22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Grundgebühr'!$B$15:$B$22</c:f>
              <c:numCache>
                <c:formatCode>0%</c:formatCode>
                <c:ptCount val="8"/>
                <c:pt idx="0">
                  <c:v>7.1382147548917927E-3</c:v>
                </c:pt>
                <c:pt idx="1">
                  <c:v>1</c:v>
                </c:pt>
                <c:pt idx="2">
                  <c:v>0</c:v>
                </c:pt>
                <c:pt idx="3">
                  <c:v>0.18075114689521668</c:v>
                </c:pt>
                <c:pt idx="4">
                  <c:v>0.33409866700472818</c:v>
                </c:pt>
                <c:pt idx="5">
                  <c:v>0</c:v>
                </c:pt>
                <c:pt idx="6">
                  <c:v>0.31799293586835914</c:v>
                </c:pt>
                <c:pt idx="7">
                  <c:v>0.43578400681453872</c:v>
                </c:pt>
              </c:numCache>
            </c:numRef>
          </c:val>
        </c:ser>
        <c:axId val="101838208"/>
        <c:axId val="101864960"/>
      </c:barChart>
      <c:lineChart>
        <c:grouping val="standard"/>
        <c:ser>
          <c:idx val="1"/>
          <c:order val="1"/>
          <c:tx>
            <c:strRef>
              <c:f>'Graf Grundgebühr'!$C$14</c:f>
              <c:strCache>
                <c:ptCount val="1"/>
                <c:pt idx="0">
                  <c:v>Median Kanton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cat>
            <c:strRef>
              <c:f>'Graf Grundgebühr'!$A$15:$A$22</c:f>
              <c:strCache>
                <c:ptCount val="8"/>
                <c:pt idx="0">
                  <c:v>Minimum</c:v>
                </c:pt>
                <c:pt idx="1">
                  <c:v>Maximum</c:v>
                </c:pt>
                <c:pt idx="2">
                  <c:v>Heimberg</c:v>
                </c:pt>
                <c:pt idx="3">
                  <c:v>Kehrsatz</c:v>
                </c:pt>
                <c:pt idx="4">
                  <c:v>Kirchberg</c:v>
                </c:pt>
                <c:pt idx="5">
                  <c:v>Nidau</c:v>
                </c:pt>
                <c:pt idx="6">
                  <c:v>Steffisburg</c:v>
                </c:pt>
                <c:pt idx="7">
                  <c:v>Uetendorf</c:v>
                </c:pt>
              </c:strCache>
            </c:strRef>
          </c:cat>
          <c:val>
            <c:numRef>
              <c:f>'Graf Grundgebühr'!$C$15:$C$22</c:f>
              <c:numCache>
                <c:formatCode>0%</c:formatCode>
                <c:ptCount val="8"/>
                <c:pt idx="0">
                  <c:v>0.43548361889778547</c:v>
                </c:pt>
                <c:pt idx="1">
                  <c:v>0.43548361889778547</c:v>
                </c:pt>
                <c:pt idx="2">
                  <c:v>0.43548361889778547</c:v>
                </c:pt>
                <c:pt idx="3">
                  <c:v>0.43548361889778547</c:v>
                </c:pt>
                <c:pt idx="4">
                  <c:v>0.43548361889778547</c:v>
                </c:pt>
                <c:pt idx="5">
                  <c:v>0.43548361889778547</c:v>
                </c:pt>
                <c:pt idx="6">
                  <c:v>0.43548361889778547</c:v>
                </c:pt>
                <c:pt idx="7">
                  <c:v>0.43548361889778547</c:v>
                </c:pt>
              </c:numCache>
            </c:numRef>
          </c:val>
        </c:ser>
        <c:marker val="1"/>
        <c:axId val="101838208"/>
        <c:axId val="101864960"/>
      </c:lineChart>
      <c:catAx>
        <c:axId val="1018382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64960"/>
        <c:crosses val="autoZero"/>
        <c:auto val="1"/>
        <c:lblAlgn val="ctr"/>
        <c:lblOffset val="100"/>
        <c:tickLblSkip val="1"/>
        <c:tickMarkSkip val="1"/>
      </c:catAx>
      <c:valAx>
        <c:axId val="101864960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
</a:t>
                </a:r>
              </a:p>
            </c:rich>
          </c:tx>
          <c:layout>
            <c:manualLayout>
              <c:xMode val="edge"/>
              <c:yMode val="edge"/>
              <c:x val="8.3612040133779642E-3"/>
              <c:y val="0.43812709030100394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3820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9097007522889207"/>
          <c:y val="0.90635451505016718"/>
          <c:w val="0.8511712708152287"/>
          <c:h val="0.9799331103678941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Relative Häufigkeiten Verbrauchstarife Wasser 2013</a:t>
            </a:r>
          </a:p>
        </c:rich>
      </c:tx>
      <c:layout>
        <c:manualLayout>
          <c:xMode val="edge"/>
          <c:yMode val="edge"/>
          <c:x val="0.19572953736654805"/>
          <c:y val="4.74452554744523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51252199222501E-2"/>
          <c:y val="0.21532885087970974"/>
          <c:w val="0.89857729316449164"/>
          <c:h val="0.5401469479694414"/>
        </c:manualLayout>
      </c:layout>
      <c:barChart>
        <c:barDir val="col"/>
        <c:grouping val="clustered"/>
        <c:ser>
          <c:idx val="0"/>
          <c:order val="0"/>
          <c:tx>
            <c:strRef>
              <c:f>'rel. Häufigkeiten'!$A$4</c:f>
              <c:strCache>
                <c:ptCount val="1"/>
                <c:pt idx="0">
                  <c:v>Anzahl Gemeinden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'rel. Häufigkeiten'!$B$3:$G$3</c:f>
              <c:strCache>
                <c:ptCount val="6"/>
                <c:pt idx="0">
                  <c:v>kein Tarif</c:v>
                </c:pt>
                <c:pt idx="1">
                  <c:v>bis --.50</c:v>
                </c:pt>
                <c:pt idx="2">
                  <c:v>--.51 bis 1.00</c:v>
                </c:pt>
                <c:pt idx="3">
                  <c:v>1.01 bis 1.50</c:v>
                </c:pt>
                <c:pt idx="4">
                  <c:v>1.51 bis 2.00</c:v>
                </c:pt>
                <c:pt idx="5">
                  <c:v>über 2.00</c:v>
                </c:pt>
              </c:strCache>
            </c:strRef>
          </c:cat>
          <c:val>
            <c:numRef>
              <c:f>'rel. Häufigkeiten'!$B$4:$G$4</c:f>
              <c:numCache>
                <c:formatCode>_ * #,##0_ ;_ * \-#,##0_ ;_ * "-"??_ ;_ @_ </c:formatCode>
                <c:ptCount val="6"/>
                <c:pt idx="0">
                  <c:v>13</c:v>
                </c:pt>
                <c:pt idx="1">
                  <c:v>6</c:v>
                </c:pt>
                <c:pt idx="2">
                  <c:v>62</c:v>
                </c:pt>
                <c:pt idx="3">
                  <c:v>99</c:v>
                </c:pt>
                <c:pt idx="4">
                  <c:v>74</c:v>
                </c:pt>
                <c:pt idx="5">
                  <c:v>42</c:v>
                </c:pt>
              </c:numCache>
            </c:numRef>
          </c:val>
        </c:ser>
        <c:axId val="101619200"/>
        <c:axId val="101620736"/>
      </c:barChart>
      <c:catAx>
        <c:axId val="101619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620736"/>
        <c:crosses val="autoZero"/>
        <c:auto val="1"/>
        <c:lblAlgn val="ctr"/>
        <c:lblOffset val="100"/>
        <c:tickLblSkip val="1"/>
        <c:tickMarkSkip val="1"/>
      </c:catAx>
      <c:valAx>
        <c:axId val="101620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,##0_ ;_ * \-#,##0_ ;_ * &quot;-&quot;??_ ;_ @_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61920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992882562277706"/>
          <c:y val="0.89416058394160403"/>
          <c:w val="0.19750889679715336"/>
          <c:h val="8.02919708029196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Relative Häufigkeiten Verbrauchstarife Abwasser 2013</a:t>
            </a:r>
          </a:p>
        </c:rich>
      </c:tx>
      <c:layout>
        <c:manualLayout>
          <c:xMode val="edge"/>
          <c:yMode val="edge"/>
          <c:x val="0.19244604316546834"/>
          <c:y val="5.81818181818181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546821031591721E-2"/>
          <c:y val="0.21454545454545851"/>
          <c:w val="0.90827417894469686"/>
          <c:h val="0.54181818181818187"/>
        </c:manualLayout>
      </c:layout>
      <c:barChart>
        <c:barDir val="col"/>
        <c:grouping val="clustered"/>
        <c:ser>
          <c:idx val="0"/>
          <c:order val="0"/>
          <c:tx>
            <c:strRef>
              <c:f>'rel. Häufigkeiten'!$A$31</c:f>
              <c:strCache>
                <c:ptCount val="1"/>
                <c:pt idx="0">
                  <c:v>Anzahl Gemeinden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'rel. Häufigkeiten'!$B$30:$G$30</c:f>
              <c:strCache>
                <c:ptCount val="6"/>
                <c:pt idx="0">
                  <c:v>kein Tarif</c:v>
                </c:pt>
                <c:pt idx="1">
                  <c:v>bis 1.00</c:v>
                </c:pt>
                <c:pt idx="2">
                  <c:v>1.01 bis 1.50</c:v>
                </c:pt>
                <c:pt idx="3">
                  <c:v>1.51 bis 2.00</c:v>
                </c:pt>
                <c:pt idx="4">
                  <c:v>2.01 bis 3.00</c:v>
                </c:pt>
                <c:pt idx="5">
                  <c:v>über 3.00</c:v>
                </c:pt>
              </c:strCache>
            </c:strRef>
          </c:cat>
          <c:val>
            <c:numRef>
              <c:f>'rel. Häufigkeiten'!$B$31:$G$31</c:f>
              <c:numCache>
                <c:formatCode>_ * #,##0_ ;_ * \-#,##0_ ;_ * "-"??_ ;_ @_ </c:formatCode>
                <c:ptCount val="6"/>
                <c:pt idx="0">
                  <c:v>18</c:v>
                </c:pt>
                <c:pt idx="1">
                  <c:v>29</c:v>
                </c:pt>
                <c:pt idx="2">
                  <c:v>60</c:v>
                </c:pt>
                <c:pt idx="3">
                  <c:v>86</c:v>
                </c:pt>
                <c:pt idx="4">
                  <c:v>79</c:v>
                </c:pt>
                <c:pt idx="5">
                  <c:v>21</c:v>
                </c:pt>
              </c:numCache>
            </c:numRef>
          </c:val>
        </c:ser>
        <c:axId val="101649024"/>
        <c:axId val="101650816"/>
      </c:barChart>
      <c:catAx>
        <c:axId val="101649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650816"/>
        <c:crosses val="autoZero"/>
        <c:auto val="1"/>
        <c:lblAlgn val="ctr"/>
        <c:lblOffset val="100"/>
        <c:tickLblSkip val="1"/>
        <c:tickMarkSkip val="1"/>
      </c:catAx>
      <c:valAx>
        <c:axId val="101650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,##0_ ;_ * \-#,##0_ ;_ * &quot;-&quot;??_ ;_ @_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649024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46762589928166"/>
          <c:y val="0.89454545454545464"/>
          <c:w val="0.19964028776978421"/>
          <c:h val="8.000000000000004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Tarifvergleich 2013: Verbrauchsgebühr Trinkwasser</a:t>
            </a:r>
          </a:p>
        </c:rich>
      </c:tx>
      <c:layout>
        <c:manualLayout>
          <c:xMode val="edge"/>
          <c:yMode val="edge"/>
          <c:x val="0.14256619144602914"/>
          <c:y val="3.58305211848518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63951120162932"/>
          <c:y val="0.12703603266877142"/>
          <c:w val="0.82484725050917973"/>
          <c:h val="0.55700414323999781"/>
        </c:manualLayout>
      </c:layout>
      <c:barChart>
        <c:barDir val="col"/>
        <c:grouping val="clustered"/>
        <c:ser>
          <c:idx val="0"/>
          <c:order val="0"/>
          <c:tx>
            <c:strRef>
              <c:f>'Graf Tarife'!$B$15</c:f>
              <c:strCache>
                <c:ptCount val="1"/>
                <c:pt idx="0">
                  <c:v>Tarif in CHF pro m3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'Graf Tarife'!$A$16:$A$27</c:f>
              <c:strCache>
                <c:ptCount val="12"/>
                <c:pt idx="0">
                  <c:v>Minimum</c:v>
                </c:pt>
                <c:pt idx="1">
                  <c:v>25%-Quartil</c:v>
                </c:pt>
                <c:pt idx="2">
                  <c:v>75%-Quartil</c:v>
                </c:pt>
                <c:pt idx="3">
                  <c:v>Maximum</c:v>
                </c:pt>
                <c:pt idx="4">
                  <c:v>Heimberg</c:v>
                </c:pt>
                <c:pt idx="5">
                  <c:v>Kehrsatz</c:v>
                </c:pt>
                <c:pt idx="6">
                  <c:v>Kirchberg</c:v>
                </c:pt>
                <c:pt idx="7">
                  <c:v>Nidau</c:v>
                </c:pt>
                <c:pt idx="8">
                  <c:v>Steffisburg</c:v>
                </c:pt>
                <c:pt idx="9">
                  <c:v>Uetendorf</c:v>
                </c:pt>
                <c:pt idx="10">
                  <c:v>Unterseen</c:v>
                </c:pt>
                <c:pt idx="11">
                  <c:v>Urtenen</c:v>
                </c:pt>
              </c:strCache>
            </c:strRef>
          </c:cat>
          <c:val>
            <c:numRef>
              <c:f>'Graf Tarife'!$B$16:$B$27</c:f>
              <c:numCache>
                <c:formatCode>_ * #,##0.00_ ;_ * \-#,##0.00_ ;_ * "-"??_ ;_ @_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1.7</c:v>
                </c:pt>
                <c:pt idx="3">
                  <c:v>3.25</c:v>
                </c:pt>
                <c:pt idx="4">
                  <c:v>0</c:v>
                </c:pt>
                <c:pt idx="5">
                  <c:v>1.9</c:v>
                </c:pt>
                <c:pt idx="6">
                  <c:v>0.8</c:v>
                </c:pt>
                <c:pt idx="7">
                  <c:v>1.1599999999999999</c:v>
                </c:pt>
                <c:pt idx="8">
                  <c:v>1.35</c:v>
                </c:pt>
                <c:pt idx="9">
                  <c:v>1</c:v>
                </c:pt>
                <c:pt idx="10">
                  <c:v>1.2</c:v>
                </c:pt>
                <c:pt idx="11">
                  <c:v>2.5</c:v>
                </c:pt>
              </c:numCache>
            </c:numRef>
          </c:val>
        </c:ser>
        <c:dLbls>
          <c:showVal val="1"/>
        </c:dLbls>
        <c:axId val="101893632"/>
        <c:axId val="101895552"/>
      </c:barChart>
      <c:lineChart>
        <c:grouping val="standard"/>
        <c:ser>
          <c:idx val="1"/>
          <c:order val="1"/>
          <c:tx>
            <c:strRef>
              <c:f>'Graf Tarife'!$C$15</c:f>
              <c:strCache>
                <c:ptCount val="1"/>
                <c:pt idx="0">
                  <c:v>Median Kanton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dLbls>
            <c:delete val="1"/>
          </c:dLbls>
          <c:cat>
            <c:strRef>
              <c:f>'Graf Tarife'!$A$16:$A$27</c:f>
              <c:strCache>
                <c:ptCount val="12"/>
                <c:pt idx="0">
                  <c:v>Minimum</c:v>
                </c:pt>
                <c:pt idx="1">
                  <c:v>25%-Quartil</c:v>
                </c:pt>
                <c:pt idx="2">
                  <c:v>75%-Quartil</c:v>
                </c:pt>
                <c:pt idx="3">
                  <c:v>Maximum</c:v>
                </c:pt>
                <c:pt idx="4">
                  <c:v>Heimberg</c:v>
                </c:pt>
                <c:pt idx="5">
                  <c:v>Kehrsatz</c:v>
                </c:pt>
                <c:pt idx="6">
                  <c:v>Kirchberg</c:v>
                </c:pt>
                <c:pt idx="7">
                  <c:v>Nidau</c:v>
                </c:pt>
                <c:pt idx="8">
                  <c:v>Steffisburg</c:v>
                </c:pt>
                <c:pt idx="9">
                  <c:v>Uetendorf</c:v>
                </c:pt>
                <c:pt idx="10">
                  <c:v>Unterseen</c:v>
                </c:pt>
                <c:pt idx="11">
                  <c:v>Urtenen</c:v>
                </c:pt>
              </c:strCache>
            </c:strRef>
          </c:cat>
          <c:val>
            <c:numRef>
              <c:f>'Graf Tarife'!$C$16:$C$27</c:f>
              <c:numCache>
                <c:formatCode>_ * #,##0.00_ ;_ * \-#,##0.00_ ;_ * "-"??_ ;_ @_ </c:formatCode>
                <c:ptCount val="12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</c:numCache>
            </c:numRef>
          </c:val>
        </c:ser>
        <c:dLbls>
          <c:showVal val="1"/>
        </c:dLbls>
        <c:marker val="1"/>
        <c:axId val="101893632"/>
        <c:axId val="101895552"/>
      </c:lineChart>
      <c:catAx>
        <c:axId val="101893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95552"/>
        <c:crosses val="autoZero"/>
        <c:auto val="1"/>
        <c:lblAlgn val="ctr"/>
        <c:lblOffset val="100"/>
        <c:tickLblSkip val="1"/>
        <c:tickMarkSkip val="1"/>
      </c:catAx>
      <c:valAx>
        <c:axId val="1018955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CHF pro m</a:t>
                </a:r>
                <a:r>
                  <a:rPr lang="de-CH" sz="8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4.0733197556008342E-2"/>
              <c:y val="0.30944643283226048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936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549898167006251"/>
          <c:y val="0.91558441558441561"/>
          <c:w val="0.48676171079429736"/>
          <c:h val="7.1428571428571425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6</xdr:col>
      <xdr:colOff>742950</xdr:colOff>
      <xdr:row>20</xdr:row>
      <xdr:rowOff>104775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47625</xdr:rowOff>
    </xdr:from>
    <xdr:to>
      <xdr:col>6</xdr:col>
      <xdr:colOff>752475</xdr:colOff>
      <xdr:row>39</xdr:row>
      <xdr:rowOff>104775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85725</xdr:rowOff>
    </xdr:from>
    <xdr:to>
      <xdr:col>7</xdr:col>
      <xdr:colOff>19050</xdr:colOff>
      <xdr:row>58</xdr:row>
      <xdr:rowOff>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7</xdr:col>
      <xdr:colOff>428625</xdr:colOff>
      <xdr:row>20</xdr:row>
      <xdr:rowOff>104775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22</xdr:row>
      <xdr:rowOff>9525</xdr:rowOff>
    </xdr:from>
    <xdr:to>
      <xdr:col>7</xdr:col>
      <xdr:colOff>419100</xdr:colOff>
      <xdr:row>41</xdr:row>
      <xdr:rowOff>47625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42</xdr:row>
      <xdr:rowOff>114300</xdr:rowOff>
    </xdr:from>
    <xdr:to>
      <xdr:col>7</xdr:col>
      <xdr:colOff>400050</xdr:colOff>
      <xdr:row>60</xdr:row>
      <xdr:rowOff>47625</xdr:rowOff>
    </xdr:to>
    <xdr:graphicFrame macro="">
      <xdr:nvGraphicFramePr>
        <xdr:cNvPr id="6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28575</xdr:rowOff>
    </xdr:from>
    <xdr:to>
      <xdr:col>7</xdr:col>
      <xdr:colOff>28575</xdr:colOff>
      <xdr:row>24</xdr:row>
      <xdr:rowOff>47625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6</xdr:col>
      <xdr:colOff>685800</xdr:colOff>
      <xdr:row>50</xdr:row>
      <xdr:rowOff>28575</xdr:rowOff>
    </xdr:to>
    <xdr:graphicFrame macro="">
      <xdr:nvGraphicFramePr>
        <xdr:cNvPr id="102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0</xdr:rowOff>
    </xdr:from>
    <xdr:to>
      <xdr:col>9</xdr:col>
      <xdr:colOff>514350</xdr:colOff>
      <xdr:row>20</xdr:row>
      <xdr:rowOff>18364200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21</xdr:row>
      <xdr:rowOff>13792200</xdr:rowOff>
    </xdr:from>
    <xdr:to>
      <xdr:col>9</xdr:col>
      <xdr:colOff>523875</xdr:colOff>
      <xdr:row>39</xdr:row>
      <xdr:rowOff>18364200</xdr:rowOff>
    </xdr:to>
    <xdr:graphicFrame macro="">
      <xdr:nvGraphicFramePr>
        <xdr:cNvPr id="133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123825</xdr:rowOff>
    </xdr:from>
    <xdr:to>
      <xdr:col>9</xdr:col>
      <xdr:colOff>523875</xdr:colOff>
      <xdr:row>18</xdr:row>
      <xdr:rowOff>28575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19</xdr:row>
      <xdr:rowOff>133350</xdr:rowOff>
    </xdr:from>
    <xdr:to>
      <xdr:col>9</xdr:col>
      <xdr:colOff>533400</xdr:colOff>
      <xdr:row>39</xdr:row>
      <xdr:rowOff>38100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</xdr:row>
      <xdr:rowOff>14935200</xdr:rowOff>
    </xdr:from>
    <xdr:to>
      <xdr:col>9</xdr:col>
      <xdr:colOff>428625</xdr:colOff>
      <xdr:row>17</xdr:row>
      <xdr:rowOff>6858000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304800</xdr:colOff>
      <xdr:row>18</xdr:row>
      <xdr:rowOff>0</xdr:rowOff>
    </xdr:from>
    <xdr:to>
      <xdr:col>9</xdr:col>
      <xdr:colOff>419100</xdr:colOff>
      <xdr:row>34</xdr:row>
      <xdr:rowOff>8001000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649"/>
  <sheetViews>
    <sheetView zoomScaleNormal="100" workbookViewId="0">
      <selection activeCell="K33" sqref="K33"/>
    </sheetView>
  </sheetViews>
  <sheetFormatPr baseColWidth="10" defaultRowHeight="12.75"/>
  <cols>
    <col min="7" max="7" width="17.140625" customWidth="1"/>
  </cols>
  <sheetData>
    <row r="1" spans="1:9" ht="18">
      <c r="A1" s="102" t="s">
        <v>531</v>
      </c>
      <c r="B1" s="102"/>
      <c r="C1" s="102"/>
      <c r="D1" s="102"/>
      <c r="E1" s="102"/>
      <c r="F1" s="102"/>
      <c r="G1" s="102"/>
      <c r="H1" s="102"/>
      <c r="I1" s="102"/>
    </row>
    <row r="2" spans="1:9" ht="18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8">
      <c r="A3" s="103" t="s">
        <v>510</v>
      </c>
      <c r="B3" s="102"/>
      <c r="C3" s="102"/>
      <c r="D3" s="102"/>
      <c r="E3" s="102"/>
      <c r="F3" s="102"/>
      <c r="G3" s="102"/>
      <c r="H3" s="102"/>
      <c r="I3" s="102"/>
    </row>
    <row r="4" spans="1:9" ht="18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8">
      <c r="A5" s="103" t="s">
        <v>511</v>
      </c>
      <c r="B5" s="102"/>
      <c r="C5" s="102"/>
      <c r="D5" s="102"/>
      <c r="E5" s="102"/>
      <c r="F5" s="102"/>
      <c r="G5" s="102"/>
      <c r="H5" s="102"/>
      <c r="I5" s="102"/>
    </row>
    <row r="6" spans="1:9" ht="18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8">
      <c r="A7" s="131" t="s">
        <v>647</v>
      </c>
      <c r="B7" s="102"/>
      <c r="C7" s="102"/>
      <c r="D7" s="102"/>
      <c r="E7" s="102"/>
      <c r="F7" s="102"/>
      <c r="G7" s="102"/>
      <c r="H7" s="102"/>
      <c r="I7" s="102"/>
    </row>
    <row r="8" spans="1:9" ht="18">
      <c r="A8" s="102"/>
      <c r="B8" s="102"/>
      <c r="C8" s="102"/>
      <c r="D8" s="102"/>
      <c r="E8" s="102"/>
      <c r="F8" s="102"/>
      <c r="G8" s="102"/>
      <c r="H8" s="102"/>
      <c r="I8" s="102"/>
    </row>
    <row r="9" spans="1:9" ht="18">
      <c r="A9" s="131" t="s">
        <v>648</v>
      </c>
      <c r="B9" s="102"/>
      <c r="C9" s="102"/>
      <c r="D9" s="102"/>
      <c r="E9" s="102"/>
      <c r="F9" s="102"/>
      <c r="G9" s="102"/>
      <c r="H9" s="102"/>
      <c r="I9" s="102"/>
    </row>
    <row r="10" spans="1:9" ht="18">
      <c r="A10" s="102"/>
      <c r="B10" s="102"/>
      <c r="C10" s="102"/>
      <c r="D10" s="102"/>
      <c r="E10" s="102"/>
      <c r="F10" s="102"/>
      <c r="G10" s="102"/>
      <c r="H10" s="102"/>
      <c r="I10" s="102"/>
    </row>
    <row r="11" spans="1:9" ht="18">
      <c r="A11" s="131" t="s">
        <v>649</v>
      </c>
      <c r="B11" s="102"/>
      <c r="C11" s="102"/>
      <c r="D11" s="102"/>
      <c r="E11" s="102"/>
      <c r="F11" s="102"/>
      <c r="G11" s="102"/>
      <c r="H11" s="102"/>
      <c r="I11" s="102"/>
    </row>
    <row r="12" spans="1:9" ht="18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ht="18">
      <c r="A13" s="131" t="s">
        <v>650</v>
      </c>
      <c r="B13" s="102"/>
      <c r="C13" s="102"/>
      <c r="D13" s="102"/>
      <c r="E13" s="102"/>
      <c r="F13" s="102"/>
      <c r="G13" s="102"/>
      <c r="H13" s="102"/>
      <c r="I13" s="102"/>
    </row>
    <row r="14" spans="1:9" ht="18">
      <c r="A14" s="103"/>
      <c r="B14" s="102"/>
      <c r="C14" s="102"/>
      <c r="D14" s="102"/>
      <c r="E14" s="102"/>
      <c r="F14" s="102"/>
      <c r="G14" s="102"/>
      <c r="H14" s="102"/>
      <c r="I14" s="102"/>
    </row>
    <row r="15" spans="1:9" ht="18">
      <c r="A15" s="131" t="s">
        <v>651</v>
      </c>
      <c r="B15" s="102"/>
      <c r="C15" s="102"/>
      <c r="D15" s="102"/>
      <c r="E15" s="102"/>
      <c r="F15" s="102"/>
      <c r="G15" s="102"/>
      <c r="H15" s="102"/>
      <c r="I15" s="102"/>
    </row>
    <row r="16" spans="1:9" ht="18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18">
      <c r="A17" s="131" t="s">
        <v>512</v>
      </c>
      <c r="B17" s="102"/>
      <c r="C17" s="102"/>
      <c r="D17" s="102"/>
      <c r="E17" s="102"/>
      <c r="F17" s="102"/>
      <c r="G17" s="102"/>
      <c r="H17" s="102"/>
      <c r="I17" s="102"/>
    </row>
    <row r="18" spans="1:9" ht="18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8">
      <c r="A19" s="131" t="s">
        <v>652</v>
      </c>
      <c r="B19" s="102"/>
      <c r="C19" s="102"/>
      <c r="D19" s="102"/>
      <c r="E19" s="102"/>
      <c r="F19" s="102"/>
      <c r="G19" s="102"/>
      <c r="H19" s="102"/>
      <c r="I19" s="102"/>
    </row>
    <row r="20" spans="1:9" ht="18">
      <c r="A20" s="102"/>
      <c r="B20" s="102"/>
      <c r="C20" s="102"/>
      <c r="D20" s="102"/>
      <c r="E20" s="102"/>
      <c r="F20" s="102"/>
      <c r="G20" s="102"/>
      <c r="H20" s="102"/>
      <c r="I20" s="102"/>
    </row>
    <row r="21" spans="1:9" ht="18">
      <c r="A21" s="102" t="s">
        <v>513</v>
      </c>
      <c r="B21" s="102"/>
      <c r="C21" s="102"/>
      <c r="D21" s="102"/>
      <c r="E21" s="102"/>
      <c r="F21" s="102"/>
      <c r="G21" s="102"/>
      <c r="H21" s="102"/>
      <c r="I21" s="102"/>
    </row>
    <row r="22" spans="1:9" ht="18">
      <c r="A22" s="102" t="s">
        <v>514</v>
      </c>
      <c r="B22" s="102"/>
      <c r="C22" s="102"/>
      <c r="D22" s="102"/>
      <c r="E22" s="102"/>
      <c r="F22" s="102"/>
      <c r="G22" s="102"/>
      <c r="H22" s="102"/>
      <c r="I22" s="102"/>
    </row>
    <row r="23" spans="1:9" ht="18">
      <c r="A23" s="102" t="s">
        <v>515</v>
      </c>
      <c r="B23" s="102"/>
      <c r="C23" s="102"/>
      <c r="D23" s="102"/>
      <c r="E23" s="102"/>
      <c r="F23" s="102"/>
      <c r="G23" s="102"/>
      <c r="H23" s="102"/>
      <c r="I23" s="102"/>
    </row>
    <row r="24" spans="1:9" ht="18">
      <c r="A24" s="102" t="s">
        <v>516</v>
      </c>
      <c r="B24" s="102"/>
      <c r="C24" s="102"/>
      <c r="D24" s="102"/>
      <c r="E24" s="102"/>
      <c r="F24" s="102"/>
      <c r="G24" s="102"/>
      <c r="H24" s="102"/>
      <c r="I24" s="102"/>
    </row>
    <row r="25" spans="1:9" ht="18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ht="18">
      <c r="A26" s="102" t="s">
        <v>517</v>
      </c>
      <c r="B26" s="102"/>
      <c r="C26" s="102"/>
      <c r="D26" s="102"/>
      <c r="E26" s="102"/>
      <c r="F26" s="102"/>
      <c r="G26" s="102"/>
      <c r="H26" s="102"/>
      <c r="I26" s="102"/>
    </row>
    <row r="27" spans="1:9" ht="18">
      <c r="A27" s="102" t="s">
        <v>559</v>
      </c>
      <c r="B27" s="102"/>
      <c r="C27" s="102"/>
      <c r="D27" s="102"/>
      <c r="E27" s="102"/>
      <c r="F27" s="102"/>
      <c r="G27" s="102"/>
      <c r="H27" s="102"/>
      <c r="I27" s="102"/>
    </row>
    <row r="28" spans="1:9" ht="18">
      <c r="A28" s="102" t="s">
        <v>518</v>
      </c>
      <c r="B28" s="102"/>
      <c r="C28" s="102"/>
      <c r="D28" s="102"/>
      <c r="E28" s="102"/>
      <c r="F28" s="102"/>
      <c r="G28" s="102"/>
      <c r="H28" s="102"/>
      <c r="I28" s="102"/>
    </row>
    <row r="29" spans="1:9" ht="18">
      <c r="A29" s="102" t="s">
        <v>519</v>
      </c>
      <c r="B29" s="102"/>
      <c r="C29" s="102"/>
      <c r="D29" s="102"/>
      <c r="E29" s="102"/>
      <c r="F29" s="102"/>
      <c r="G29" s="102"/>
      <c r="H29" s="102"/>
      <c r="I29" s="102"/>
    </row>
    <row r="30" spans="1:9" ht="18">
      <c r="A30" s="126" t="s">
        <v>587</v>
      </c>
      <c r="B30" s="102"/>
      <c r="C30" s="102"/>
      <c r="D30" s="102"/>
      <c r="E30" s="102"/>
      <c r="F30" s="102"/>
      <c r="G30" s="102"/>
      <c r="H30" s="102"/>
      <c r="I30" s="102"/>
    </row>
    <row r="31" spans="1:9" ht="18">
      <c r="A31" s="126" t="s">
        <v>586</v>
      </c>
      <c r="B31" s="102"/>
      <c r="C31" s="102"/>
      <c r="D31" s="102"/>
      <c r="E31" s="102"/>
      <c r="F31" s="102"/>
      <c r="G31" s="102"/>
      <c r="H31" s="102"/>
      <c r="I31" s="102"/>
    </row>
    <row r="32" spans="1:9" ht="18">
      <c r="A32" s="102" t="s">
        <v>520</v>
      </c>
      <c r="B32" s="102"/>
      <c r="C32" s="102"/>
      <c r="D32" s="102"/>
      <c r="E32" s="102"/>
      <c r="F32" s="102"/>
      <c r="G32" s="102"/>
      <c r="H32" s="102"/>
      <c r="I32" s="102"/>
    </row>
    <row r="33" spans="1:9" ht="18">
      <c r="A33" s="102" t="s">
        <v>521</v>
      </c>
      <c r="B33" s="102"/>
      <c r="C33" s="102"/>
      <c r="D33" s="102"/>
      <c r="E33" s="102"/>
      <c r="F33" s="102"/>
      <c r="G33" s="102"/>
      <c r="H33" s="102"/>
      <c r="I33" s="102"/>
    </row>
    <row r="34" spans="1:9" ht="18">
      <c r="A34" s="104" t="s">
        <v>560</v>
      </c>
      <c r="B34" s="102"/>
      <c r="C34" s="102"/>
      <c r="D34" s="102"/>
      <c r="E34" s="102"/>
      <c r="F34" s="102"/>
      <c r="G34" s="102"/>
      <c r="H34" s="102"/>
      <c r="I34" s="102"/>
    </row>
    <row r="35" spans="1:9" ht="18">
      <c r="A35" s="102" t="s">
        <v>522</v>
      </c>
      <c r="B35" s="102"/>
      <c r="C35" s="102"/>
      <c r="D35" s="102"/>
      <c r="E35" s="102"/>
      <c r="F35" s="102"/>
      <c r="G35" s="102"/>
      <c r="H35" s="102"/>
      <c r="I35" s="102"/>
    </row>
    <row r="36" spans="1:9" ht="18">
      <c r="A36" s="104" t="s">
        <v>524</v>
      </c>
      <c r="B36" s="102"/>
      <c r="C36" s="102"/>
      <c r="D36" s="102"/>
      <c r="E36" s="102"/>
      <c r="F36" s="102"/>
      <c r="G36" s="102"/>
      <c r="H36" s="102"/>
      <c r="I36" s="102"/>
    </row>
    <row r="37" spans="1:9" ht="18">
      <c r="A37" s="102" t="s">
        <v>523</v>
      </c>
      <c r="B37" s="102"/>
      <c r="C37" s="102"/>
      <c r="D37" s="102"/>
      <c r="E37" s="102"/>
      <c r="F37" s="102"/>
      <c r="G37" s="102"/>
      <c r="H37" s="102"/>
      <c r="I37" s="102"/>
    </row>
    <row r="38" spans="1:9" ht="18">
      <c r="A38" s="104" t="s">
        <v>525</v>
      </c>
      <c r="B38" s="102"/>
      <c r="C38" s="102"/>
      <c r="D38" s="102"/>
      <c r="E38" s="102"/>
      <c r="F38" s="102"/>
      <c r="G38" s="102"/>
      <c r="H38" s="102"/>
      <c r="I38" s="102"/>
    </row>
    <row r="39" spans="1:9" ht="18">
      <c r="A39" s="102" t="s">
        <v>532</v>
      </c>
      <c r="B39" s="102"/>
      <c r="C39" s="102"/>
      <c r="D39" s="102"/>
      <c r="E39" s="102"/>
      <c r="F39" s="102"/>
      <c r="G39" s="102"/>
      <c r="H39" s="102"/>
      <c r="I39" s="102"/>
    </row>
    <row r="40" spans="1:9" ht="18">
      <c r="A40" s="104" t="s">
        <v>526</v>
      </c>
      <c r="B40" s="102"/>
      <c r="C40" s="102"/>
      <c r="D40" s="102"/>
      <c r="E40" s="102"/>
      <c r="F40" s="102"/>
      <c r="G40" s="102"/>
      <c r="H40" s="102"/>
      <c r="I40" s="102"/>
    </row>
    <row r="41" spans="1:9" ht="18">
      <c r="A41" s="102" t="s">
        <v>527</v>
      </c>
      <c r="B41" s="102"/>
      <c r="C41" s="102"/>
      <c r="D41" s="102"/>
      <c r="E41" s="102"/>
      <c r="F41" s="102"/>
      <c r="G41" s="102"/>
      <c r="H41" s="102"/>
      <c r="I41" s="102"/>
    </row>
    <row r="42" spans="1:9" ht="18">
      <c r="A42" s="102" t="s">
        <v>528</v>
      </c>
      <c r="B42" s="102"/>
      <c r="C42" s="102"/>
      <c r="D42" s="102"/>
      <c r="E42" s="102"/>
      <c r="F42" s="102"/>
      <c r="G42" s="102"/>
      <c r="H42" s="102"/>
      <c r="I42" s="102"/>
    </row>
    <row r="43" spans="1:9" ht="18">
      <c r="A43" s="102" t="s">
        <v>529</v>
      </c>
      <c r="B43" s="102"/>
      <c r="C43" s="102"/>
      <c r="D43" s="102"/>
      <c r="E43" s="102"/>
      <c r="F43" s="102"/>
      <c r="G43" s="102"/>
      <c r="H43" s="102"/>
      <c r="I43" s="102"/>
    </row>
    <row r="44" spans="1:9" ht="18">
      <c r="A44" s="102"/>
      <c r="B44" s="102"/>
      <c r="C44" s="102"/>
      <c r="D44" s="102"/>
      <c r="E44" s="102"/>
      <c r="F44" s="102"/>
      <c r="G44" s="102"/>
      <c r="H44" s="102"/>
      <c r="I44" s="102"/>
    </row>
    <row r="45" spans="1:9" ht="18">
      <c r="A45" s="102"/>
      <c r="B45" s="102"/>
      <c r="C45" s="102"/>
      <c r="D45" s="102"/>
      <c r="E45" s="102"/>
      <c r="F45" s="102"/>
      <c r="G45" s="102"/>
      <c r="H45" s="102"/>
      <c r="I45" s="102"/>
    </row>
    <row r="46" spans="1:9" ht="18">
      <c r="A46" s="102"/>
      <c r="B46" s="102"/>
      <c r="C46" s="102"/>
      <c r="D46" s="102"/>
      <c r="E46" s="102"/>
      <c r="F46" s="102"/>
      <c r="G46" s="102"/>
      <c r="H46" s="102"/>
      <c r="I46" s="102"/>
    </row>
    <row r="47" spans="1:9" ht="18">
      <c r="A47" s="102"/>
      <c r="B47" s="102"/>
      <c r="C47" s="102"/>
      <c r="D47" s="102"/>
      <c r="E47" s="102"/>
      <c r="F47" s="102"/>
      <c r="G47" s="102"/>
      <c r="H47" s="102"/>
      <c r="I47" s="102"/>
    </row>
    <row r="48" spans="1:9" ht="18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8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ht="18">
      <c r="A50" s="102"/>
      <c r="B50" s="102"/>
      <c r="C50" s="102"/>
      <c r="D50" s="102"/>
      <c r="E50" s="102"/>
      <c r="F50" s="102"/>
      <c r="G50" s="102"/>
      <c r="H50" s="102"/>
      <c r="I50" s="102"/>
    </row>
    <row r="51" spans="1:9" ht="18">
      <c r="A51" s="102"/>
      <c r="B51" s="102"/>
      <c r="C51" s="102"/>
      <c r="D51" s="102"/>
      <c r="E51" s="102"/>
      <c r="F51" s="102"/>
      <c r="G51" s="102"/>
      <c r="H51" s="102"/>
      <c r="I51" s="102"/>
    </row>
    <row r="52" spans="1:9" ht="18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 ht="18">
      <c r="A53" s="102"/>
      <c r="B53" s="102"/>
      <c r="C53" s="102"/>
      <c r="D53" s="102"/>
      <c r="E53" s="102"/>
      <c r="F53" s="102"/>
      <c r="G53" s="102"/>
      <c r="H53" s="102"/>
      <c r="I53" s="102"/>
    </row>
    <row r="54" spans="1:9" ht="18">
      <c r="A54" s="102"/>
      <c r="B54" s="102"/>
      <c r="C54" s="102"/>
      <c r="D54" s="102"/>
      <c r="E54" s="102"/>
      <c r="F54" s="102"/>
      <c r="G54" s="102"/>
      <c r="H54" s="102"/>
      <c r="I54" s="102"/>
    </row>
    <row r="55" spans="1:9" ht="18">
      <c r="A55" s="102"/>
      <c r="B55" s="102"/>
      <c r="C55" s="102"/>
      <c r="D55" s="102"/>
      <c r="E55" s="102"/>
      <c r="F55" s="102"/>
      <c r="G55" s="102"/>
      <c r="H55" s="102"/>
      <c r="I55" s="102"/>
    </row>
    <row r="56" spans="1:9" ht="18">
      <c r="A56" s="102"/>
      <c r="B56" s="102"/>
      <c r="C56" s="102"/>
      <c r="D56" s="102"/>
      <c r="E56" s="102"/>
      <c r="F56" s="102"/>
      <c r="G56" s="102"/>
      <c r="H56" s="102"/>
      <c r="I56" s="102"/>
    </row>
    <row r="57" spans="1:9" ht="18">
      <c r="A57" s="102"/>
      <c r="B57" s="102"/>
      <c r="C57" s="102"/>
      <c r="D57" s="102"/>
      <c r="E57" s="102"/>
      <c r="F57" s="102"/>
      <c r="G57" s="102"/>
      <c r="H57" s="102"/>
      <c r="I57" s="102"/>
    </row>
    <row r="58" spans="1:9" ht="18">
      <c r="A58" s="102"/>
      <c r="B58" s="102"/>
      <c r="C58" s="102"/>
      <c r="D58" s="102"/>
      <c r="E58" s="102"/>
      <c r="F58" s="102"/>
      <c r="G58" s="102"/>
      <c r="H58" s="102"/>
      <c r="I58" s="102"/>
    </row>
    <row r="59" spans="1:9" ht="18">
      <c r="A59" s="102"/>
      <c r="B59" s="102"/>
      <c r="C59" s="102"/>
      <c r="D59" s="102"/>
      <c r="E59" s="102"/>
      <c r="F59" s="102"/>
      <c r="G59" s="102"/>
      <c r="H59" s="102"/>
      <c r="I59" s="102"/>
    </row>
    <row r="60" spans="1:9" ht="18">
      <c r="A60" s="102"/>
      <c r="B60" s="102"/>
      <c r="C60" s="102"/>
      <c r="D60" s="102"/>
      <c r="E60" s="102"/>
      <c r="F60" s="102"/>
      <c r="G60" s="102"/>
      <c r="H60" s="102"/>
      <c r="I60" s="102"/>
    </row>
    <row r="61" spans="1:9" ht="18">
      <c r="A61" s="102"/>
      <c r="B61" s="102"/>
      <c r="C61" s="102"/>
      <c r="D61" s="102"/>
      <c r="E61" s="102"/>
      <c r="F61" s="102"/>
      <c r="G61" s="102"/>
      <c r="H61" s="102"/>
      <c r="I61" s="102"/>
    </row>
    <row r="62" spans="1:9" ht="18">
      <c r="A62" s="102"/>
      <c r="B62" s="102"/>
      <c r="C62" s="102"/>
      <c r="D62" s="102"/>
      <c r="E62" s="102"/>
      <c r="F62" s="102"/>
      <c r="G62" s="102"/>
      <c r="H62" s="102"/>
      <c r="I62" s="102"/>
    </row>
    <row r="63" spans="1:9" ht="18">
      <c r="A63" s="102"/>
      <c r="B63" s="102"/>
      <c r="C63" s="102"/>
      <c r="D63" s="102"/>
      <c r="E63" s="102"/>
      <c r="F63" s="102"/>
      <c r="G63" s="102"/>
      <c r="H63" s="102"/>
      <c r="I63" s="102"/>
    </row>
    <row r="64" spans="1:9" ht="18">
      <c r="A64" s="102"/>
      <c r="B64" s="102"/>
      <c r="C64" s="102"/>
      <c r="D64" s="102"/>
      <c r="E64" s="102"/>
      <c r="F64" s="102"/>
      <c r="G64" s="102"/>
      <c r="H64" s="102"/>
      <c r="I64" s="102"/>
    </row>
    <row r="65" spans="1:9" ht="18">
      <c r="A65" s="102"/>
      <c r="B65" s="102"/>
      <c r="C65" s="102"/>
      <c r="D65" s="102"/>
      <c r="E65" s="102"/>
      <c r="F65" s="102"/>
      <c r="G65" s="102"/>
      <c r="H65" s="102"/>
      <c r="I65" s="102"/>
    </row>
    <row r="66" spans="1:9" ht="18">
      <c r="A66" s="102"/>
      <c r="B66" s="102"/>
      <c r="C66" s="102"/>
      <c r="D66" s="102"/>
      <c r="E66" s="102"/>
      <c r="F66" s="102"/>
      <c r="G66" s="102"/>
      <c r="H66" s="102"/>
      <c r="I66" s="102"/>
    </row>
    <row r="67" spans="1:9" ht="18">
      <c r="A67" s="102"/>
      <c r="B67" s="102"/>
      <c r="C67" s="102"/>
      <c r="D67" s="102"/>
      <c r="E67" s="102"/>
      <c r="F67" s="102"/>
      <c r="G67" s="102"/>
      <c r="H67" s="102"/>
      <c r="I67" s="102"/>
    </row>
    <row r="68" spans="1:9" ht="18">
      <c r="A68" s="102"/>
      <c r="B68" s="102"/>
      <c r="C68" s="102"/>
      <c r="D68" s="102"/>
      <c r="E68" s="102"/>
      <c r="F68" s="102"/>
      <c r="G68" s="102"/>
      <c r="H68" s="102"/>
      <c r="I68" s="102"/>
    </row>
    <row r="69" spans="1:9" ht="18">
      <c r="A69" s="102"/>
      <c r="B69" s="102"/>
      <c r="C69" s="102"/>
      <c r="D69" s="102"/>
      <c r="E69" s="102"/>
      <c r="F69" s="102"/>
      <c r="G69" s="102"/>
      <c r="H69" s="102"/>
      <c r="I69" s="102"/>
    </row>
    <row r="70" spans="1:9" ht="18">
      <c r="A70" s="102"/>
      <c r="B70" s="102"/>
      <c r="C70" s="102"/>
      <c r="D70" s="102"/>
      <c r="E70" s="102"/>
      <c r="F70" s="102"/>
      <c r="G70" s="102"/>
      <c r="H70" s="102"/>
      <c r="I70" s="102"/>
    </row>
    <row r="71" spans="1:9" ht="18">
      <c r="A71" s="102"/>
      <c r="B71" s="102"/>
      <c r="C71" s="102"/>
      <c r="D71" s="102"/>
      <c r="E71" s="102"/>
      <c r="F71" s="102"/>
      <c r="G71" s="102"/>
      <c r="H71" s="102"/>
      <c r="I71" s="102"/>
    </row>
    <row r="72" spans="1:9" ht="18">
      <c r="A72" s="102"/>
      <c r="B72" s="102"/>
      <c r="C72" s="102"/>
      <c r="D72" s="102"/>
      <c r="E72" s="102"/>
      <c r="F72" s="102"/>
      <c r="G72" s="102"/>
      <c r="H72" s="102"/>
      <c r="I72" s="102"/>
    </row>
    <row r="73" spans="1:9" ht="18">
      <c r="A73" s="102"/>
      <c r="B73" s="102"/>
      <c r="C73" s="102"/>
      <c r="D73" s="102"/>
      <c r="E73" s="102"/>
      <c r="F73" s="102"/>
      <c r="G73" s="102"/>
      <c r="H73" s="102"/>
      <c r="I73" s="102"/>
    </row>
    <row r="74" spans="1:9" ht="18">
      <c r="A74" s="102"/>
      <c r="B74" s="102"/>
      <c r="C74" s="102"/>
      <c r="D74" s="102"/>
      <c r="E74" s="102"/>
      <c r="F74" s="102"/>
      <c r="G74" s="102"/>
      <c r="H74" s="102"/>
      <c r="I74" s="102"/>
    </row>
    <row r="75" spans="1:9" ht="18">
      <c r="A75" s="102"/>
      <c r="B75" s="102"/>
      <c r="C75" s="102"/>
      <c r="D75" s="102"/>
      <c r="E75" s="102"/>
      <c r="F75" s="102"/>
      <c r="G75" s="102"/>
      <c r="H75" s="102"/>
      <c r="I75" s="102"/>
    </row>
    <row r="76" spans="1:9" ht="18">
      <c r="A76" s="102"/>
      <c r="B76" s="102"/>
      <c r="C76" s="102"/>
      <c r="D76" s="102"/>
      <c r="E76" s="102"/>
      <c r="F76" s="102"/>
      <c r="G76" s="102"/>
      <c r="H76" s="102"/>
      <c r="I76" s="102"/>
    </row>
    <row r="77" spans="1:9" ht="18">
      <c r="A77" s="102"/>
      <c r="B77" s="102"/>
      <c r="C77" s="102"/>
      <c r="D77" s="102"/>
      <c r="E77" s="102"/>
      <c r="F77" s="102"/>
      <c r="G77" s="102"/>
      <c r="H77" s="102"/>
      <c r="I77" s="102"/>
    </row>
    <row r="78" spans="1:9" ht="18">
      <c r="A78" s="102"/>
      <c r="B78" s="102"/>
      <c r="C78" s="102"/>
      <c r="D78" s="102"/>
      <c r="E78" s="102"/>
      <c r="F78" s="102"/>
      <c r="G78" s="102"/>
      <c r="H78" s="102"/>
      <c r="I78" s="102"/>
    </row>
    <row r="79" spans="1:9" ht="18">
      <c r="A79" s="102"/>
      <c r="B79" s="102"/>
      <c r="C79" s="102"/>
      <c r="D79" s="102"/>
      <c r="E79" s="102"/>
      <c r="F79" s="102"/>
      <c r="G79" s="102"/>
      <c r="H79" s="102"/>
      <c r="I79" s="102"/>
    </row>
    <row r="80" spans="1:9" ht="18">
      <c r="A80" s="102"/>
      <c r="B80" s="102"/>
      <c r="C80" s="102"/>
      <c r="D80" s="102"/>
      <c r="E80" s="102"/>
      <c r="F80" s="102"/>
      <c r="G80" s="102"/>
      <c r="H80" s="102"/>
      <c r="I80" s="102"/>
    </row>
    <row r="81" spans="1:9" ht="18">
      <c r="A81" s="102"/>
      <c r="B81" s="102"/>
      <c r="C81" s="102"/>
      <c r="D81" s="102"/>
      <c r="E81" s="102"/>
      <c r="F81" s="102"/>
      <c r="G81" s="102"/>
      <c r="H81" s="102"/>
      <c r="I81" s="102"/>
    </row>
    <row r="82" spans="1:9" ht="18">
      <c r="A82" s="102"/>
      <c r="B82" s="102"/>
      <c r="C82" s="102"/>
      <c r="D82" s="102"/>
      <c r="E82" s="102"/>
      <c r="F82" s="102"/>
      <c r="G82" s="102"/>
      <c r="H82" s="102"/>
      <c r="I82" s="102"/>
    </row>
    <row r="83" spans="1:9" ht="18">
      <c r="A83" s="102"/>
      <c r="B83" s="102"/>
      <c r="C83" s="102"/>
      <c r="D83" s="102"/>
      <c r="E83" s="102"/>
      <c r="F83" s="102"/>
      <c r="G83" s="102"/>
      <c r="H83" s="102"/>
      <c r="I83" s="102"/>
    </row>
    <row r="84" spans="1:9" ht="18">
      <c r="A84" s="102"/>
      <c r="B84" s="102"/>
      <c r="C84" s="102"/>
      <c r="D84" s="102"/>
      <c r="E84" s="102"/>
      <c r="F84" s="102"/>
      <c r="G84" s="102"/>
      <c r="H84" s="102"/>
      <c r="I84" s="102"/>
    </row>
    <row r="85" spans="1:9" ht="18">
      <c r="A85" s="102"/>
      <c r="B85" s="102"/>
      <c r="C85" s="102"/>
      <c r="D85" s="102"/>
      <c r="E85" s="102"/>
      <c r="F85" s="102"/>
      <c r="G85" s="102"/>
      <c r="H85" s="102"/>
      <c r="I85" s="102"/>
    </row>
    <row r="86" spans="1:9" ht="18">
      <c r="A86" s="102"/>
      <c r="B86" s="102"/>
      <c r="C86" s="102"/>
      <c r="D86" s="102"/>
      <c r="E86" s="102"/>
      <c r="F86" s="102"/>
      <c r="G86" s="102"/>
      <c r="H86" s="102"/>
      <c r="I86" s="102"/>
    </row>
    <row r="87" spans="1:9" ht="18">
      <c r="A87" s="102"/>
      <c r="B87" s="102"/>
      <c r="C87" s="102"/>
      <c r="D87" s="102"/>
      <c r="E87" s="102"/>
      <c r="F87" s="102"/>
      <c r="G87" s="102"/>
      <c r="H87" s="102"/>
      <c r="I87" s="102"/>
    </row>
    <row r="88" spans="1:9" ht="18">
      <c r="A88" s="102"/>
      <c r="B88" s="102"/>
      <c r="C88" s="102"/>
      <c r="D88" s="102"/>
      <c r="E88" s="102"/>
      <c r="F88" s="102"/>
      <c r="G88" s="102"/>
      <c r="H88" s="102"/>
      <c r="I88" s="102"/>
    </row>
    <row r="89" spans="1:9" ht="18">
      <c r="A89" s="102"/>
      <c r="B89" s="102"/>
      <c r="C89" s="102"/>
      <c r="D89" s="102"/>
      <c r="E89" s="102"/>
      <c r="F89" s="102"/>
      <c r="G89" s="102"/>
      <c r="H89" s="102"/>
      <c r="I89" s="102"/>
    </row>
    <row r="90" spans="1:9" ht="18">
      <c r="A90" s="102"/>
      <c r="B90" s="102"/>
      <c r="C90" s="102"/>
      <c r="D90" s="102"/>
      <c r="E90" s="102"/>
      <c r="F90" s="102"/>
      <c r="G90" s="102"/>
      <c r="H90" s="102"/>
      <c r="I90" s="102"/>
    </row>
    <row r="91" spans="1:9" ht="18">
      <c r="A91" s="102"/>
      <c r="B91" s="102"/>
      <c r="C91" s="102"/>
      <c r="D91" s="102"/>
      <c r="E91" s="102"/>
      <c r="F91" s="102"/>
      <c r="G91" s="102"/>
      <c r="H91" s="102"/>
      <c r="I91" s="102"/>
    </row>
    <row r="92" spans="1:9" ht="18">
      <c r="A92" s="102"/>
      <c r="B92" s="102"/>
      <c r="C92" s="102"/>
      <c r="D92" s="102"/>
      <c r="E92" s="102"/>
      <c r="F92" s="102"/>
      <c r="G92" s="102"/>
      <c r="H92" s="102"/>
      <c r="I92" s="102"/>
    </row>
    <row r="93" spans="1:9" ht="18">
      <c r="A93" s="102"/>
      <c r="B93" s="102"/>
      <c r="C93" s="102"/>
      <c r="D93" s="102"/>
      <c r="E93" s="102"/>
      <c r="F93" s="102"/>
      <c r="G93" s="102"/>
      <c r="H93" s="102"/>
      <c r="I93" s="102"/>
    </row>
    <row r="94" spans="1:9" ht="18">
      <c r="A94" s="102"/>
      <c r="B94" s="102"/>
      <c r="C94" s="102"/>
      <c r="D94" s="102"/>
      <c r="E94" s="102"/>
      <c r="F94" s="102"/>
      <c r="G94" s="102"/>
      <c r="H94" s="102"/>
      <c r="I94" s="102"/>
    </row>
    <row r="95" spans="1:9" ht="18">
      <c r="A95" s="102"/>
      <c r="B95" s="102"/>
      <c r="C95" s="102"/>
      <c r="D95" s="102"/>
      <c r="E95" s="102"/>
      <c r="F95" s="102"/>
      <c r="G95" s="102"/>
      <c r="H95" s="102"/>
      <c r="I95" s="102"/>
    </row>
    <row r="96" spans="1:9" ht="18">
      <c r="A96" s="102"/>
      <c r="B96" s="102"/>
      <c r="C96" s="102"/>
      <c r="D96" s="102"/>
      <c r="E96" s="102"/>
      <c r="F96" s="102"/>
      <c r="G96" s="102"/>
      <c r="H96" s="102"/>
      <c r="I96" s="102"/>
    </row>
    <row r="97" spans="1:9" ht="18">
      <c r="A97" s="102"/>
      <c r="B97" s="102"/>
      <c r="C97" s="102"/>
      <c r="D97" s="102"/>
      <c r="E97" s="102"/>
      <c r="F97" s="102"/>
      <c r="G97" s="102"/>
      <c r="H97" s="102"/>
      <c r="I97" s="102"/>
    </row>
    <row r="98" spans="1:9" ht="18">
      <c r="A98" s="102"/>
      <c r="B98" s="102"/>
      <c r="C98" s="102"/>
      <c r="D98" s="102"/>
      <c r="E98" s="102"/>
      <c r="F98" s="102"/>
      <c r="G98" s="102"/>
      <c r="H98" s="102"/>
      <c r="I98" s="102"/>
    </row>
    <row r="99" spans="1:9" ht="18">
      <c r="A99" s="102"/>
      <c r="B99" s="102"/>
      <c r="C99" s="102"/>
      <c r="D99" s="102"/>
      <c r="E99" s="102"/>
      <c r="F99" s="102"/>
      <c r="G99" s="102"/>
      <c r="H99" s="102"/>
      <c r="I99" s="102"/>
    </row>
    <row r="100" spans="1:9" ht="18">
      <c r="A100" s="102"/>
      <c r="B100" s="102"/>
      <c r="C100" s="102"/>
      <c r="D100" s="102"/>
      <c r="E100" s="102"/>
      <c r="F100" s="102"/>
      <c r="G100" s="102"/>
      <c r="H100" s="102"/>
      <c r="I100" s="102"/>
    </row>
    <row r="101" spans="1:9" ht="18">
      <c r="A101" s="102"/>
      <c r="B101" s="102"/>
      <c r="C101" s="102"/>
      <c r="D101" s="102"/>
      <c r="E101" s="102"/>
      <c r="F101" s="102"/>
      <c r="G101" s="102"/>
      <c r="H101" s="102"/>
      <c r="I101" s="102"/>
    </row>
    <row r="102" spans="1:9" ht="18">
      <c r="A102" s="102"/>
      <c r="B102" s="102"/>
      <c r="C102" s="102"/>
      <c r="D102" s="102"/>
      <c r="E102" s="102"/>
      <c r="F102" s="102"/>
      <c r="G102" s="102"/>
      <c r="H102" s="102"/>
      <c r="I102" s="102"/>
    </row>
    <row r="103" spans="1:9" ht="18">
      <c r="A103" s="102"/>
      <c r="B103" s="102"/>
      <c r="C103" s="102"/>
      <c r="D103" s="102"/>
      <c r="E103" s="102"/>
      <c r="F103" s="102"/>
      <c r="G103" s="102"/>
      <c r="H103" s="102"/>
      <c r="I103" s="102"/>
    </row>
    <row r="104" spans="1:9" ht="18">
      <c r="A104" s="102"/>
      <c r="B104" s="102"/>
      <c r="C104" s="102"/>
      <c r="D104" s="102"/>
      <c r="E104" s="102"/>
      <c r="F104" s="102"/>
      <c r="G104" s="102"/>
      <c r="H104" s="102"/>
      <c r="I104" s="102"/>
    </row>
    <row r="105" spans="1:9" ht="18">
      <c r="A105" s="102"/>
      <c r="B105" s="102"/>
      <c r="C105" s="102"/>
      <c r="D105" s="102"/>
      <c r="E105" s="102"/>
      <c r="F105" s="102"/>
      <c r="G105" s="102"/>
      <c r="H105" s="102"/>
      <c r="I105" s="102"/>
    </row>
    <row r="106" spans="1:9" ht="18">
      <c r="A106" s="102"/>
      <c r="B106" s="102"/>
      <c r="C106" s="102"/>
      <c r="D106" s="102"/>
      <c r="E106" s="102"/>
      <c r="F106" s="102"/>
      <c r="G106" s="102"/>
      <c r="H106" s="102"/>
      <c r="I106" s="102"/>
    </row>
    <row r="107" spans="1:9" ht="18">
      <c r="A107" s="102"/>
      <c r="B107" s="102"/>
      <c r="C107" s="102"/>
      <c r="D107" s="102"/>
      <c r="E107" s="102"/>
      <c r="F107" s="102"/>
      <c r="G107" s="102"/>
      <c r="H107" s="102"/>
      <c r="I107" s="102"/>
    </row>
    <row r="108" spans="1:9" ht="18">
      <c r="A108" s="102"/>
      <c r="B108" s="102"/>
      <c r="C108" s="102"/>
      <c r="D108" s="102"/>
      <c r="E108" s="102"/>
      <c r="F108" s="102"/>
      <c r="G108" s="102"/>
      <c r="H108" s="102"/>
      <c r="I108" s="102"/>
    </row>
    <row r="109" spans="1:9" ht="18">
      <c r="A109" s="102"/>
      <c r="B109" s="102"/>
      <c r="C109" s="102"/>
      <c r="D109" s="102"/>
      <c r="E109" s="102"/>
      <c r="F109" s="102"/>
      <c r="G109" s="102"/>
      <c r="H109" s="102"/>
      <c r="I109" s="102"/>
    </row>
    <row r="110" spans="1:9" ht="18">
      <c r="A110" s="102"/>
      <c r="B110" s="102"/>
      <c r="C110" s="102"/>
      <c r="D110" s="102"/>
      <c r="E110" s="102"/>
      <c r="F110" s="102"/>
      <c r="G110" s="102"/>
      <c r="H110" s="102"/>
      <c r="I110" s="102"/>
    </row>
    <row r="111" spans="1:9" ht="18">
      <c r="A111" s="102"/>
      <c r="B111" s="102"/>
      <c r="C111" s="102"/>
      <c r="D111" s="102"/>
      <c r="E111" s="102"/>
      <c r="F111" s="102"/>
      <c r="G111" s="102"/>
      <c r="H111" s="102"/>
      <c r="I111" s="102"/>
    </row>
    <row r="112" spans="1:9" ht="18">
      <c r="A112" s="102"/>
      <c r="B112" s="102"/>
      <c r="C112" s="102"/>
      <c r="D112" s="102"/>
      <c r="E112" s="102"/>
      <c r="F112" s="102"/>
      <c r="G112" s="102"/>
      <c r="H112" s="102"/>
      <c r="I112" s="102"/>
    </row>
    <row r="113" spans="1:9" ht="18">
      <c r="A113" s="102"/>
      <c r="B113" s="102"/>
      <c r="C113" s="102"/>
      <c r="D113" s="102"/>
      <c r="E113" s="102"/>
      <c r="F113" s="102"/>
      <c r="G113" s="102"/>
      <c r="H113" s="102"/>
      <c r="I113" s="102"/>
    </row>
    <row r="114" spans="1:9" ht="18">
      <c r="A114" s="102"/>
      <c r="B114" s="102"/>
      <c r="C114" s="102"/>
      <c r="D114" s="102"/>
      <c r="E114" s="102"/>
      <c r="F114" s="102"/>
      <c r="G114" s="102"/>
      <c r="H114" s="102"/>
      <c r="I114" s="102"/>
    </row>
    <row r="115" spans="1:9" ht="18">
      <c r="A115" s="102"/>
      <c r="B115" s="102"/>
      <c r="C115" s="102"/>
      <c r="D115" s="102"/>
      <c r="E115" s="102"/>
      <c r="F115" s="102"/>
      <c r="G115" s="102"/>
      <c r="H115" s="102"/>
      <c r="I115" s="102"/>
    </row>
    <row r="116" spans="1:9" ht="18">
      <c r="A116" s="102"/>
      <c r="B116" s="102"/>
      <c r="C116" s="102"/>
      <c r="D116" s="102"/>
      <c r="E116" s="102"/>
      <c r="F116" s="102"/>
      <c r="G116" s="102"/>
      <c r="H116" s="102"/>
      <c r="I116" s="102"/>
    </row>
    <row r="117" spans="1:9" ht="18">
      <c r="A117" s="102"/>
      <c r="B117" s="102"/>
      <c r="C117" s="102"/>
      <c r="D117" s="102"/>
      <c r="E117" s="102"/>
      <c r="F117" s="102"/>
      <c r="G117" s="102"/>
      <c r="H117" s="102"/>
      <c r="I117" s="102"/>
    </row>
    <row r="118" spans="1:9" ht="18">
      <c r="A118" s="102"/>
      <c r="B118" s="102"/>
      <c r="C118" s="102"/>
      <c r="D118" s="102"/>
      <c r="E118" s="102"/>
      <c r="F118" s="102"/>
      <c r="G118" s="102"/>
      <c r="H118" s="102"/>
      <c r="I118" s="102"/>
    </row>
    <row r="119" spans="1:9" ht="18">
      <c r="A119" s="102"/>
      <c r="B119" s="102"/>
      <c r="C119" s="102"/>
      <c r="D119" s="102"/>
      <c r="E119" s="102"/>
      <c r="F119" s="102"/>
      <c r="G119" s="102"/>
      <c r="H119" s="102"/>
      <c r="I119" s="102"/>
    </row>
    <row r="120" spans="1:9" ht="18">
      <c r="A120" s="102"/>
      <c r="B120" s="102"/>
      <c r="C120" s="102"/>
      <c r="D120" s="102"/>
      <c r="E120" s="102"/>
      <c r="F120" s="102"/>
      <c r="G120" s="102"/>
      <c r="H120" s="102"/>
      <c r="I120" s="102"/>
    </row>
    <row r="121" spans="1:9" ht="18">
      <c r="A121" s="102"/>
      <c r="B121" s="102"/>
      <c r="C121" s="102"/>
      <c r="D121" s="102"/>
      <c r="E121" s="102"/>
      <c r="F121" s="102"/>
      <c r="G121" s="102"/>
      <c r="H121" s="102"/>
      <c r="I121" s="102"/>
    </row>
    <row r="122" spans="1:9" ht="18">
      <c r="A122" s="102"/>
      <c r="B122" s="102"/>
      <c r="C122" s="102"/>
      <c r="D122" s="102"/>
      <c r="E122" s="102"/>
      <c r="F122" s="102"/>
      <c r="G122" s="102"/>
      <c r="H122" s="102"/>
      <c r="I122" s="102"/>
    </row>
    <row r="123" spans="1:9" ht="18">
      <c r="A123" s="102"/>
      <c r="B123" s="102"/>
      <c r="C123" s="102"/>
      <c r="D123" s="102"/>
      <c r="E123" s="102"/>
      <c r="F123" s="102"/>
      <c r="G123" s="102"/>
      <c r="H123" s="102"/>
      <c r="I123" s="102"/>
    </row>
    <row r="124" spans="1:9" ht="18">
      <c r="A124" s="102"/>
      <c r="B124" s="102"/>
      <c r="C124" s="102"/>
      <c r="D124" s="102"/>
      <c r="E124" s="102"/>
      <c r="F124" s="102"/>
      <c r="G124" s="102"/>
      <c r="H124" s="102"/>
      <c r="I124" s="102"/>
    </row>
    <row r="125" spans="1:9" ht="18">
      <c r="A125" s="102"/>
      <c r="B125" s="102"/>
      <c r="C125" s="102"/>
      <c r="D125" s="102"/>
      <c r="E125" s="102"/>
      <c r="F125" s="102"/>
      <c r="G125" s="102"/>
      <c r="H125" s="102"/>
      <c r="I125" s="102"/>
    </row>
    <row r="126" spans="1:9" ht="18">
      <c r="A126" s="102"/>
      <c r="B126" s="102"/>
      <c r="C126" s="102"/>
      <c r="D126" s="102"/>
      <c r="E126" s="102"/>
      <c r="F126" s="102"/>
      <c r="G126" s="102"/>
      <c r="H126" s="102"/>
      <c r="I126" s="102"/>
    </row>
    <row r="127" spans="1:9" ht="18">
      <c r="A127" s="102"/>
      <c r="B127" s="102"/>
      <c r="C127" s="102"/>
      <c r="D127" s="102"/>
      <c r="E127" s="102"/>
      <c r="F127" s="102"/>
      <c r="G127" s="102"/>
      <c r="H127" s="102"/>
      <c r="I127" s="102"/>
    </row>
    <row r="128" spans="1:9" ht="18">
      <c r="A128" s="102"/>
      <c r="B128" s="102"/>
      <c r="C128" s="102"/>
      <c r="D128" s="102"/>
      <c r="E128" s="102"/>
      <c r="F128" s="102"/>
      <c r="G128" s="102"/>
      <c r="H128" s="102"/>
      <c r="I128" s="102"/>
    </row>
    <row r="129" spans="1:9" ht="18">
      <c r="A129" s="102"/>
      <c r="B129" s="102"/>
      <c r="C129" s="102"/>
      <c r="D129" s="102"/>
      <c r="E129" s="102"/>
      <c r="F129" s="102"/>
      <c r="G129" s="102"/>
      <c r="H129" s="102"/>
      <c r="I129" s="102"/>
    </row>
    <row r="130" spans="1:9" ht="18">
      <c r="A130" s="102"/>
      <c r="B130" s="102"/>
      <c r="C130" s="102"/>
      <c r="D130" s="102"/>
      <c r="E130" s="102"/>
      <c r="F130" s="102"/>
      <c r="G130" s="102"/>
      <c r="H130" s="102"/>
      <c r="I130" s="102"/>
    </row>
    <row r="131" spans="1:9" ht="18">
      <c r="A131" s="102"/>
      <c r="B131" s="102"/>
      <c r="C131" s="102"/>
      <c r="D131" s="102"/>
      <c r="E131" s="102"/>
      <c r="F131" s="102"/>
      <c r="G131" s="102"/>
      <c r="H131" s="102"/>
      <c r="I131" s="102"/>
    </row>
    <row r="132" spans="1:9" ht="18">
      <c r="A132" s="102"/>
      <c r="B132" s="102"/>
      <c r="C132" s="102"/>
      <c r="D132" s="102"/>
      <c r="E132" s="102"/>
      <c r="F132" s="102"/>
      <c r="G132" s="102"/>
      <c r="H132" s="102"/>
      <c r="I132" s="102"/>
    </row>
    <row r="133" spans="1:9" ht="18">
      <c r="A133" s="102"/>
      <c r="B133" s="102"/>
      <c r="C133" s="102"/>
      <c r="D133" s="102"/>
      <c r="E133" s="102"/>
      <c r="F133" s="102"/>
      <c r="G133" s="102"/>
      <c r="H133" s="102"/>
      <c r="I133" s="102"/>
    </row>
    <row r="134" spans="1:9" ht="18">
      <c r="A134" s="102"/>
      <c r="B134" s="102"/>
      <c r="C134" s="102"/>
      <c r="D134" s="102"/>
      <c r="E134" s="102"/>
      <c r="F134" s="102"/>
      <c r="G134" s="102"/>
      <c r="H134" s="102"/>
      <c r="I134" s="102"/>
    </row>
    <row r="135" spans="1:9" ht="18">
      <c r="A135" s="102"/>
      <c r="B135" s="102"/>
      <c r="C135" s="102"/>
      <c r="D135" s="102"/>
      <c r="E135" s="102"/>
      <c r="F135" s="102"/>
      <c r="G135" s="102"/>
      <c r="H135" s="102"/>
      <c r="I135" s="102"/>
    </row>
    <row r="136" spans="1:9" ht="18">
      <c r="A136" s="102"/>
      <c r="B136" s="102"/>
      <c r="C136" s="102"/>
      <c r="D136" s="102"/>
      <c r="E136" s="102"/>
      <c r="F136" s="102"/>
      <c r="G136" s="102"/>
      <c r="H136" s="102"/>
      <c r="I136" s="102"/>
    </row>
    <row r="137" spans="1:9" ht="18">
      <c r="A137" s="102"/>
      <c r="B137" s="102"/>
      <c r="C137" s="102"/>
      <c r="D137" s="102"/>
      <c r="E137" s="102"/>
      <c r="F137" s="102"/>
      <c r="G137" s="102"/>
      <c r="H137" s="102"/>
      <c r="I137" s="102"/>
    </row>
    <row r="138" spans="1:9" ht="18">
      <c r="A138" s="102"/>
      <c r="B138" s="102"/>
      <c r="C138" s="102"/>
      <c r="D138" s="102"/>
      <c r="E138" s="102"/>
      <c r="F138" s="102"/>
      <c r="G138" s="102"/>
      <c r="H138" s="102"/>
      <c r="I138" s="102"/>
    </row>
    <row r="139" spans="1:9" ht="18">
      <c r="A139" s="102"/>
      <c r="B139" s="102"/>
      <c r="C139" s="102"/>
      <c r="D139" s="102"/>
      <c r="E139" s="102"/>
      <c r="F139" s="102"/>
      <c r="G139" s="102"/>
      <c r="H139" s="102"/>
      <c r="I139" s="102"/>
    </row>
    <row r="140" spans="1:9" ht="18">
      <c r="A140" s="102"/>
      <c r="B140" s="102"/>
      <c r="C140" s="102"/>
      <c r="D140" s="102"/>
      <c r="E140" s="102"/>
      <c r="F140" s="102"/>
      <c r="G140" s="102"/>
      <c r="H140" s="102"/>
      <c r="I140" s="102"/>
    </row>
    <row r="141" spans="1:9" ht="18">
      <c r="A141" s="102"/>
      <c r="B141" s="102"/>
      <c r="C141" s="102"/>
      <c r="D141" s="102"/>
      <c r="E141" s="102"/>
      <c r="F141" s="102"/>
      <c r="G141" s="102"/>
      <c r="H141" s="102"/>
      <c r="I141" s="102"/>
    </row>
    <row r="142" spans="1:9" ht="18">
      <c r="A142" s="102"/>
      <c r="B142" s="102"/>
      <c r="C142" s="102"/>
      <c r="D142" s="102"/>
      <c r="E142" s="102"/>
      <c r="F142" s="102"/>
      <c r="G142" s="102"/>
      <c r="H142" s="102"/>
      <c r="I142" s="102"/>
    </row>
    <row r="143" spans="1:9" ht="18">
      <c r="A143" s="102"/>
      <c r="B143" s="102"/>
      <c r="C143" s="102"/>
      <c r="D143" s="102"/>
      <c r="E143" s="102"/>
      <c r="F143" s="102"/>
      <c r="G143" s="102"/>
      <c r="H143" s="102"/>
      <c r="I143" s="102"/>
    </row>
    <row r="144" spans="1:9" ht="18">
      <c r="A144" s="102"/>
      <c r="B144" s="102"/>
      <c r="C144" s="102"/>
      <c r="D144" s="102"/>
      <c r="E144" s="102"/>
      <c r="F144" s="102"/>
      <c r="G144" s="102"/>
      <c r="H144" s="102"/>
      <c r="I144" s="102"/>
    </row>
    <row r="145" spans="1:9" ht="18">
      <c r="A145" s="102"/>
      <c r="B145" s="102"/>
      <c r="C145" s="102"/>
      <c r="D145" s="102"/>
      <c r="E145" s="102"/>
      <c r="F145" s="102"/>
      <c r="G145" s="102"/>
      <c r="H145" s="102"/>
      <c r="I145" s="102"/>
    </row>
    <row r="146" spans="1:9" ht="18">
      <c r="A146" s="102"/>
      <c r="B146" s="102"/>
      <c r="C146" s="102"/>
      <c r="D146" s="102"/>
      <c r="E146" s="102"/>
      <c r="F146" s="102"/>
      <c r="G146" s="102"/>
      <c r="H146" s="102"/>
      <c r="I146" s="102"/>
    </row>
    <row r="147" spans="1:9" ht="18">
      <c r="A147" s="102"/>
      <c r="B147" s="102"/>
      <c r="C147" s="102"/>
      <c r="D147" s="102"/>
      <c r="E147" s="102"/>
      <c r="F147" s="102"/>
      <c r="G147" s="102"/>
      <c r="H147" s="102"/>
      <c r="I147" s="102"/>
    </row>
    <row r="148" spans="1:9" ht="18">
      <c r="A148" s="102"/>
      <c r="B148" s="102"/>
      <c r="C148" s="102"/>
      <c r="D148" s="102"/>
      <c r="E148" s="102"/>
      <c r="F148" s="102"/>
      <c r="G148" s="102"/>
      <c r="H148" s="102"/>
      <c r="I148" s="102"/>
    </row>
    <row r="149" spans="1:9" ht="18">
      <c r="A149" s="102"/>
      <c r="B149" s="102"/>
      <c r="C149" s="102"/>
      <c r="D149" s="102"/>
      <c r="E149" s="102"/>
      <c r="F149" s="102"/>
      <c r="G149" s="102"/>
      <c r="H149" s="102"/>
      <c r="I149" s="102"/>
    </row>
    <row r="150" spans="1:9" ht="18">
      <c r="A150" s="102"/>
      <c r="B150" s="102"/>
      <c r="C150" s="102"/>
      <c r="D150" s="102"/>
      <c r="E150" s="102"/>
      <c r="F150" s="102"/>
      <c r="G150" s="102"/>
      <c r="H150" s="102"/>
      <c r="I150" s="102"/>
    </row>
    <row r="151" spans="1:9" ht="18">
      <c r="A151" s="102"/>
      <c r="B151" s="102"/>
      <c r="C151" s="102"/>
      <c r="D151" s="102"/>
      <c r="E151" s="102"/>
      <c r="F151" s="102"/>
      <c r="G151" s="102"/>
      <c r="H151" s="102"/>
      <c r="I151" s="102"/>
    </row>
    <row r="152" spans="1:9" ht="18">
      <c r="A152" s="102"/>
      <c r="B152" s="102"/>
      <c r="C152" s="102"/>
      <c r="D152" s="102"/>
      <c r="E152" s="102"/>
      <c r="F152" s="102"/>
      <c r="G152" s="102"/>
      <c r="H152" s="102"/>
      <c r="I152" s="102"/>
    </row>
    <row r="153" spans="1:9" ht="18">
      <c r="A153" s="102"/>
      <c r="B153" s="102"/>
      <c r="C153" s="102"/>
      <c r="D153" s="102"/>
      <c r="E153" s="102"/>
      <c r="F153" s="102"/>
      <c r="G153" s="102"/>
      <c r="H153" s="102"/>
      <c r="I153" s="102"/>
    </row>
    <row r="154" spans="1:9" ht="18">
      <c r="A154" s="102"/>
      <c r="B154" s="102"/>
      <c r="C154" s="102"/>
      <c r="D154" s="102"/>
      <c r="E154" s="102"/>
      <c r="F154" s="102"/>
      <c r="G154" s="102"/>
      <c r="H154" s="102"/>
      <c r="I154" s="102"/>
    </row>
    <row r="155" spans="1:9" ht="18">
      <c r="A155" s="102"/>
      <c r="B155" s="102"/>
      <c r="C155" s="102"/>
      <c r="D155" s="102"/>
      <c r="E155" s="102"/>
      <c r="F155" s="102"/>
      <c r="G155" s="102"/>
      <c r="H155" s="102"/>
      <c r="I155" s="102"/>
    </row>
    <row r="156" spans="1:9" ht="18">
      <c r="A156" s="102"/>
      <c r="B156" s="102"/>
      <c r="C156" s="102"/>
      <c r="D156" s="102"/>
      <c r="E156" s="102"/>
      <c r="F156" s="102"/>
      <c r="G156" s="102"/>
      <c r="H156" s="102"/>
      <c r="I156" s="102"/>
    </row>
    <row r="157" spans="1:9" ht="18">
      <c r="A157" s="102"/>
      <c r="B157" s="102"/>
      <c r="C157" s="102"/>
      <c r="D157" s="102"/>
      <c r="E157" s="102"/>
      <c r="F157" s="102"/>
      <c r="G157" s="102"/>
      <c r="H157" s="102"/>
      <c r="I157" s="102"/>
    </row>
    <row r="158" spans="1:9" ht="18">
      <c r="A158" s="102"/>
      <c r="B158" s="102"/>
      <c r="C158" s="102"/>
      <c r="D158" s="102"/>
      <c r="E158" s="102"/>
      <c r="F158" s="102"/>
      <c r="G158" s="102"/>
      <c r="H158" s="102"/>
      <c r="I158" s="102"/>
    </row>
    <row r="159" spans="1:9" ht="18">
      <c r="A159" s="102"/>
      <c r="B159" s="102"/>
      <c r="C159" s="102"/>
      <c r="D159" s="102"/>
      <c r="E159" s="102"/>
      <c r="F159" s="102"/>
      <c r="G159" s="102"/>
      <c r="H159" s="102"/>
      <c r="I159" s="102"/>
    </row>
    <row r="160" spans="1:9" ht="18">
      <c r="A160" s="102"/>
      <c r="B160" s="102"/>
      <c r="C160" s="102"/>
      <c r="D160" s="102"/>
      <c r="E160" s="102"/>
      <c r="F160" s="102"/>
      <c r="G160" s="102"/>
      <c r="H160" s="102"/>
      <c r="I160" s="102"/>
    </row>
    <row r="161" spans="1:9" ht="18">
      <c r="A161" s="102"/>
      <c r="B161" s="102"/>
      <c r="C161" s="102"/>
      <c r="D161" s="102"/>
      <c r="E161" s="102"/>
      <c r="F161" s="102"/>
      <c r="G161" s="102"/>
      <c r="H161" s="102"/>
      <c r="I161" s="102"/>
    </row>
    <row r="162" spans="1:9" ht="18">
      <c r="A162" s="102"/>
      <c r="B162" s="102"/>
      <c r="C162" s="102"/>
      <c r="D162" s="102"/>
      <c r="E162" s="102"/>
      <c r="F162" s="102"/>
      <c r="G162" s="102"/>
      <c r="H162" s="102"/>
      <c r="I162" s="102"/>
    </row>
    <row r="163" spans="1:9" ht="18">
      <c r="A163" s="102"/>
      <c r="B163" s="102"/>
      <c r="C163" s="102"/>
      <c r="D163" s="102"/>
      <c r="E163" s="102"/>
      <c r="F163" s="102"/>
      <c r="G163" s="102"/>
      <c r="H163" s="102"/>
      <c r="I163" s="102"/>
    </row>
    <row r="164" spans="1:9" ht="18">
      <c r="A164" s="102"/>
      <c r="B164" s="102"/>
      <c r="C164" s="102"/>
      <c r="D164" s="102"/>
      <c r="E164" s="102"/>
      <c r="F164" s="102"/>
      <c r="G164" s="102"/>
      <c r="H164" s="102"/>
      <c r="I164" s="102"/>
    </row>
    <row r="165" spans="1:9" ht="18">
      <c r="A165" s="102"/>
      <c r="B165" s="102"/>
      <c r="C165" s="102"/>
      <c r="D165" s="102"/>
      <c r="E165" s="102"/>
      <c r="F165" s="102"/>
      <c r="G165" s="102"/>
      <c r="H165" s="102"/>
      <c r="I165" s="102"/>
    </row>
    <row r="166" spans="1:9" ht="18">
      <c r="A166" s="102"/>
      <c r="B166" s="102"/>
      <c r="C166" s="102"/>
      <c r="D166" s="102"/>
      <c r="E166" s="102"/>
      <c r="F166" s="102"/>
      <c r="G166" s="102"/>
      <c r="H166" s="102"/>
      <c r="I166" s="102"/>
    </row>
    <row r="167" spans="1:9" ht="18">
      <c r="A167" s="102"/>
      <c r="B167" s="102"/>
      <c r="C167" s="102"/>
      <c r="D167" s="102"/>
      <c r="E167" s="102"/>
      <c r="F167" s="102"/>
      <c r="G167" s="102"/>
      <c r="H167" s="102"/>
      <c r="I167" s="102"/>
    </row>
    <row r="168" spans="1:9" ht="18">
      <c r="A168" s="102"/>
      <c r="B168" s="102"/>
      <c r="C168" s="102"/>
      <c r="D168" s="102"/>
      <c r="E168" s="102"/>
      <c r="F168" s="102"/>
      <c r="G168" s="102"/>
      <c r="H168" s="102"/>
      <c r="I168" s="102"/>
    </row>
    <row r="169" spans="1:9" ht="18">
      <c r="A169" s="102"/>
      <c r="B169" s="102"/>
      <c r="C169" s="102"/>
      <c r="D169" s="102"/>
      <c r="E169" s="102"/>
      <c r="F169" s="102"/>
      <c r="G169" s="102"/>
      <c r="H169" s="102"/>
      <c r="I169" s="102"/>
    </row>
    <row r="170" spans="1:9" ht="18">
      <c r="A170" s="102"/>
      <c r="B170" s="102"/>
      <c r="C170" s="102"/>
      <c r="D170" s="102"/>
      <c r="E170" s="102"/>
      <c r="F170" s="102"/>
      <c r="G170" s="102"/>
      <c r="H170" s="102"/>
      <c r="I170" s="102"/>
    </row>
    <row r="171" spans="1:9" ht="18">
      <c r="A171" s="102"/>
      <c r="B171" s="102"/>
      <c r="C171" s="102"/>
      <c r="D171" s="102"/>
      <c r="E171" s="102"/>
      <c r="F171" s="102"/>
      <c r="G171" s="102"/>
      <c r="H171" s="102"/>
      <c r="I171" s="102"/>
    </row>
    <row r="172" spans="1:9" ht="18">
      <c r="A172" s="102"/>
      <c r="B172" s="102"/>
      <c r="C172" s="102"/>
      <c r="D172" s="102"/>
      <c r="E172" s="102"/>
      <c r="F172" s="102"/>
      <c r="G172" s="102"/>
      <c r="H172" s="102"/>
      <c r="I172" s="102"/>
    </row>
    <row r="173" spans="1:9" ht="18">
      <c r="A173" s="102"/>
      <c r="B173" s="102"/>
      <c r="C173" s="102"/>
      <c r="D173" s="102"/>
      <c r="E173" s="102"/>
      <c r="F173" s="102"/>
      <c r="G173" s="102"/>
      <c r="H173" s="102"/>
      <c r="I173" s="102"/>
    </row>
    <row r="174" spans="1:9" ht="18">
      <c r="A174" s="102"/>
      <c r="B174" s="102"/>
      <c r="C174" s="102"/>
      <c r="D174" s="102"/>
      <c r="E174" s="102"/>
      <c r="F174" s="102"/>
      <c r="G174" s="102"/>
      <c r="H174" s="102"/>
      <c r="I174" s="102"/>
    </row>
    <row r="175" spans="1:9" ht="18">
      <c r="A175" s="102"/>
      <c r="B175" s="102"/>
      <c r="C175" s="102"/>
      <c r="D175" s="102"/>
      <c r="E175" s="102"/>
      <c r="F175" s="102"/>
      <c r="G175" s="102"/>
      <c r="H175" s="102"/>
      <c r="I175" s="102"/>
    </row>
    <row r="176" spans="1:9" ht="18">
      <c r="A176" s="102"/>
      <c r="B176" s="102"/>
      <c r="C176" s="102"/>
      <c r="D176" s="102"/>
      <c r="E176" s="102"/>
      <c r="F176" s="102"/>
      <c r="G176" s="102"/>
      <c r="H176" s="102"/>
      <c r="I176" s="102"/>
    </row>
    <row r="177" spans="1:9" ht="18">
      <c r="A177" s="102"/>
      <c r="B177" s="102"/>
      <c r="C177" s="102"/>
      <c r="D177" s="102"/>
      <c r="E177" s="102"/>
      <c r="F177" s="102"/>
      <c r="G177" s="102"/>
      <c r="H177" s="102"/>
      <c r="I177" s="102"/>
    </row>
    <row r="178" spans="1:9" ht="18">
      <c r="A178" s="102"/>
      <c r="B178" s="102"/>
      <c r="C178" s="102"/>
      <c r="D178" s="102"/>
      <c r="E178" s="102"/>
      <c r="F178" s="102"/>
      <c r="G178" s="102"/>
      <c r="H178" s="102"/>
      <c r="I178" s="102"/>
    </row>
    <row r="179" spans="1:9" ht="18">
      <c r="A179" s="102"/>
      <c r="B179" s="102"/>
      <c r="C179" s="102"/>
      <c r="D179" s="102"/>
      <c r="E179" s="102"/>
      <c r="F179" s="102"/>
      <c r="G179" s="102"/>
      <c r="H179" s="102"/>
      <c r="I179" s="102"/>
    </row>
    <row r="180" spans="1:9" ht="18">
      <c r="A180" s="102"/>
      <c r="B180" s="102"/>
      <c r="C180" s="102"/>
      <c r="D180" s="102"/>
      <c r="E180" s="102"/>
      <c r="F180" s="102"/>
      <c r="G180" s="102"/>
      <c r="H180" s="102"/>
      <c r="I180" s="102"/>
    </row>
    <row r="181" spans="1:9" ht="18">
      <c r="A181" s="102"/>
      <c r="B181" s="102"/>
      <c r="C181" s="102"/>
      <c r="D181" s="102"/>
      <c r="E181" s="102"/>
      <c r="F181" s="102"/>
      <c r="G181" s="102"/>
      <c r="H181" s="102"/>
      <c r="I181" s="102"/>
    </row>
    <row r="182" spans="1:9" ht="18">
      <c r="A182" s="102"/>
      <c r="B182" s="102"/>
      <c r="C182" s="102"/>
      <c r="D182" s="102"/>
      <c r="E182" s="102"/>
      <c r="F182" s="102"/>
      <c r="G182" s="102"/>
      <c r="H182" s="102"/>
      <c r="I182" s="102"/>
    </row>
    <row r="183" spans="1:9" ht="18">
      <c r="A183" s="102"/>
      <c r="B183" s="102"/>
      <c r="C183" s="102"/>
      <c r="D183" s="102"/>
      <c r="E183" s="102"/>
      <c r="F183" s="102"/>
      <c r="G183" s="102"/>
      <c r="H183" s="102"/>
      <c r="I183" s="102"/>
    </row>
    <row r="184" spans="1:9" ht="18">
      <c r="A184" s="102"/>
      <c r="B184" s="102"/>
      <c r="C184" s="102"/>
      <c r="D184" s="102"/>
      <c r="E184" s="102"/>
      <c r="F184" s="102"/>
      <c r="G184" s="102"/>
      <c r="H184" s="102"/>
      <c r="I184" s="102"/>
    </row>
    <row r="185" spans="1:9" ht="18">
      <c r="A185" s="102"/>
      <c r="B185" s="102"/>
      <c r="C185" s="102"/>
      <c r="D185" s="102"/>
      <c r="E185" s="102"/>
      <c r="F185" s="102"/>
      <c r="G185" s="102"/>
      <c r="H185" s="102"/>
      <c r="I185" s="102"/>
    </row>
    <row r="186" spans="1:9" ht="18">
      <c r="A186" s="102"/>
      <c r="B186" s="102"/>
      <c r="C186" s="102"/>
      <c r="D186" s="102"/>
      <c r="E186" s="102"/>
      <c r="F186" s="102"/>
      <c r="G186" s="102"/>
      <c r="H186" s="102"/>
      <c r="I186" s="102"/>
    </row>
    <row r="187" spans="1:9" ht="18">
      <c r="A187" s="102"/>
      <c r="B187" s="102"/>
      <c r="C187" s="102"/>
      <c r="D187" s="102"/>
      <c r="E187" s="102"/>
      <c r="F187" s="102"/>
      <c r="G187" s="102"/>
      <c r="H187" s="102"/>
      <c r="I187" s="102"/>
    </row>
    <row r="188" spans="1:9" ht="18">
      <c r="A188" s="102"/>
      <c r="B188" s="102"/>
      <c r="C188" s="102"/>
      <c r="D188" s="102"/>
      <c r="E188" s="102"/>
      <c r="F188" s="102"/>
      <c r="G188" s="102"/>
      <c r="H188" s="102"/>
      <c r="I188" s="102"/>
    </row>
    <row r="189" spans="1:9" ht="18">
      <c r="A189" s="102"/>
      <c r="B189" s="102"/>
      <c r="C189" s="102"/>
      <c r="D189" s="102"/>
      <c r="E189" s="102"/>
      <c r="F189" s="102"/>
      <c r="G189" s="102"/>
      <c r="H189" s="102"/>
      <c r="I189" s="102"/>
    </row>
    <row r="190" spans="1:9" ht="18">
      <c r="A190" s="102"/>
      <c r="B190" s="102"/>
      <c r="C190" s="102"/>
      <c r="D190" s="102"/>
      <c r="E190" s="102"/>
      <c r="F190" s="102"/>
      <c r="G190" s="102"/>
      <c r="H190" s="102"/>
      <c r="I190" s="102"/>
    </row>
    <row r="191" spans="1:9" ht="18">
      <c r="A191" s="102"/>
      <c r="B191" s="102"/>
      <c r="C191" s="102"/>
      <c r="D191" s="102"/>
      <c r="E191" s="102"/>
      <c r="F191" s="102"/>
      <c r="G191" s="102"/>
      <c r="H191" s="102"/>
      <c r="I191" s="102"/>
    </row>
    <row r="192" spans="1:9" ht="18">
      <c r="A192" s="102"/>
      <c r="B192" s="102"/>
      <c r="C192" s="102"/>
      <c r="D192" s="102"/>
      <c r="E192" s="102"/>
      <c r="F192" s="102"/>
      <c r="G192" s="102"/>
      <c r="H192" s="102"/>
      <c r="I192" s="102"/>
    </row>
    <row r="193" spans="1:9" ht="18">
      <c r="A193" s="102"/>
      <c r="B193" s="102"/>
      <c r="C193" s="102"/>
      <c r="D193" s="102"/>
      <c r="E193" s="102"/>
      <c r="F193" s="102"/>
      <c r="G193" s="102"/>
      <c r="H193" s="102"/>
      <c r="I193" s="102"/>
    </row>
    <row r="194" spans="1:9" ht="18">
      <c r="A194" s="102"/>
      <c r="B194" s="102"/>
      <c r="C194" s="102"/>
      <c r="D194" s="102"/>
      <c r="E194" s="102"/>
      <c r="F194" s="102"/>
      <c r="G194" s="102"/>
      <c r="H194" s="102"/>
      <c r="I194" s="102"/>
    </row>
    <row r="195" spans="1:9" ht="18">
      <c r="A195" s="102"/>
      <c r="B195" s="102"/>
      <c r="C195" s="102"/>
      <c r="D195" s="102"/>
      <c r="E195" s="102"/>
      <c r="F195" s="102"/>
      <c r="G195" s="102"/>
      <c r="H195" s="102"/>
      <c r="I195" s="102"/>
    </row>
    <row r="196" spans="1:9" ht="18">
      <c r="A196" s="102"/>
      <c r="B196" s="102"/>
      <c r="C196" s="102"/>
      <c r="D196" s="102"/>
      <c r="E196" s="102"/>
      <c r="F196" s="102"/>
      <c r="G196" s="102"/>
      <c r="H196" s="102"/>
      <c r="I196" s="102"/>
    </row>
    <row r="197" spans="1:9" ht="18">
      <c r="A197" s="102"/>
      <c r="B197" s="102"/>
      <c r="C197" s="102"/>
      <c r="D197" s="102"/>
      <c r="E197" s="102"/>
      <c r="F197" s="102"/>
      <c r="G197" s="102"/>
      <c r="H197" s="102"/>
      <c r="I197" s="102"/>
    </row>
    <row r="198" spans="1:9" ht="18">
      <c r="A198" s="102"/>
      <c r="B198" s="102"/>
      <c r="C198" s="102"/>
      <c r="D198" s="102"/>
      <c r="E198" s="102"/>
      <c r="F198" s="102"/>
      <c r="G198" s="102"/>
      <c r="H198" s="102"/>
      <c r="I198" s="102"/>
    </row>
    <row r="199" spans="1:9" ht="18">
      <c r="A199" s="102"/>
      <c r="B199" s="102"/>
      <c r="C199" s="102"/>
      <c r="D199" s="102"/>
      <c r="E199" s="102"/>
      <c r="F199" s="102"/>
      <c r="G199" s="102"/>
      <c r="H199" s="102"/>
      <c r="I199" s="102"/>
    </row>
    <row r="200" spans="1:9" ht="18">
      <c r="A200" s="102"/>
      <c r="B200" s="102"/>
      <c r="C200" s="102"/>
      <c r="D200" s="102"/>
      <c r="E200" s="102"/>
      <c r="F200" s="102"/>
      <c r="G200" s="102"/>
      <c r="H200" s="102"/>
      <c r="I200" s="102"/>
    </row>
    <row r="201" spans="1:9" ht="18">
      <c r="A201" s="102"/>
      <c r="B201" s="102"/>
      <c r="C201" s="102"/>
      <c r="D201" s="102"/>
      <c r="E201" s="102"/>
      <c r="F201" s="102"/>
      <c r="G201" s="102"/>
      <c r="H201" s="102"/>
      <c r="I201" s="102"/>
    </row>
    <row r="202" spans="1:9" ht="18">
      <c r="A202" s="102"/>
      <c r="B202" s="102"/>
      <c r="C202" s="102"/>
      <c r="D202" s="102"/>
      <c r="E202" s="102"/>
      <c r="F202" s="102"/>
      <c r="G202" s="102"/>
      <c r="H202" s="102"/>
      <c r="I202" s="102"/>
    </row>
    <row r="203" spans="1:9" ht="18">
      <c r="A203" s="102"/>
      <c r="B203" s="102"/>
      <c r="C203" s="102"/>
      <c r="D203" s="102"/>
      <c r="E203" s="102"/>
      <c r="F203" s="102"/>
      <c r="G203" s="102"/>
      <c r="H203" s="102"/>
      <c r="I203" s="102"/>
    </row>
    <row r="204" spans="1:9" ht="18">
      <c r="A204" s="102"/>
      <c r="B204" s="102"/>
      <c r="C204" s="102"/>
      <c r="D204" s="102"/>
      <c r="E204" s="102"/>
      <c r="F204" s="102"/>
      <c r="G204" s="102"/>
      <c r="H204" s="102"/>
      <c r="I204" s="102"/>
    </row>
    <row r="205" spans="1:9" ht="18">
      <c r="A205" s="102"/>
      <c r="B205" s="102"/>
      <c r="C205" s="102"/>
      <c r="D205" s="102"/>
      <c r="E205" s="102"/>
      <c r="F205" s="102"/>
      <c r="G205" s="102"/>
      <c r="H205" s="102"/>
      <c r="I205" s="102"/>
    </row>
    <row r="206" spans="1:9" ht="18">
      <c r="A206" s="102"/>
      <c r="B206" s="102"/>
      <c r="C206" s="102"/>
      <c r="D206" s="102"/>
      <c r="E206" s="102"/>
      <c r="F206" s="102"/>
      <c r="G206" s="102"/>
      <c r="H206" s="102"/>
      <c r="I206" s="102"/>
    </row>
    <row r="207" spans="1:9" ht="18">
      <c r="A207" s="102"/>
      <c r="B207" s="102"/>
      <c r="C207" s="102"/>
      <c r="D207" s="102"/>
      <c r="E207" s="102"/>
      <c r="F207" s="102"/>
      <c r="G207" s="102"/>
      <c r="H207" s="102"/>
      <c r="I207" s="102"/>
    </row>
    <row r="208" spans="1:9" ht="18">
      <c r="A208" s="102"/>
      <c r="B208" s="102"/>
      <c r="C208" s="102"/>
      <c r="D208" s="102"/>
      <c r="E208" s="102"/>
      <c r="F208" s="102"/>
      <c r="G208" s="102"/>
      <c r="H208" s="102"/>
      <c r="I208" s="102"/>
    </row>
    <row r="209" spans="1:9" ht="18">
      <c r="A209" s="102"/>
      <c r="B209" s="102"/>
      <c r="C209" s="102"/>
      <c r="D209" s="102"/>
      <c r="E209" s="102"/>
      <c r="F209" s="102"/>
      <c r="G209" s="102"/>
      <c r="H209" s="102"/>
      <c r="I209" s="102"/>
    </row>
    <row r="210" spans="1:9" ht="18">
      <c r="A210" s="102"/>
      <c r="B210" s="102"/>
      <c r="C210" s="102"/>
      <c r="D210" s="102"/>
      <c r="E210" s="102"/>
      <c r="F210" s="102"/>
      <c r="G210" s="102"/>
      <c r="H210" s="102"/>
      <c r="I210" s="102"/>
    </row>
    <row r="211" spans="1:9" ht="18">
      <c r="A211" s="102"/>
      <c r="B211" s="102"/>
      <c r="C211" s="102"/>
      <c r="D211" s="102"/>
      <c r="E211" s="102"/>
      <c r="F211" s="102"/>
      <c r="G211" s="102"/>
      <c r="H211" s="102"/>
      <c r="I211" s="102"/>
    </row>
    <row r="212" spans="1:9" ht="18">
      <c r="A212" s="102"/>
      <c r="B212" s="102"/>
      <c r="C212" s="102"/>
      <c r="D212" s="102"/>
      <c r="E212" s="102"/>
      <c r="F212" s="102"/>
      <c r="G212" s="102"/>
      <c r="H212" s="102"/>
      <c r="I212" s="102"/>
    </row>
    <row r="213" spans="1:9" ht="18">
      <c r="A213" s="102"/>
      <c r="B213" s="102"/>
      <c r="C213" s="102"/>
      <c r="D213" s="102"/>
      <c r="E213" s="102"/>
      <c r="F213" s="102"/>
      <c r="G213" s="102"/>
      <c r="H213" s="102"/>
      <c r="I213" s="102"/>
    </row>
    <row r="214" spans="1:9" ht="18">
      <c r="A214" s="102"/>
      <c r="B214" s="102"/>
      <c r="C214" s="102"/>
      <c r="D214" s="102"/>
      <c r="E214" s="102"/>
      <c r="F214" s="102"/>
      <c r="G214" s="102"/>
      <c r="H214" s="102"/>
      <c r="I214" s="102"/>
    </row>
    <row r="215" spans="1:9" ht="18">
      <c r="A215" s="102"/>
      <c r="B215" s="102"/>
      <c r="C215" s="102"/>
      <c r="D215" s="102"/>
      <c r="E215" s="102"/>
      <c r="F215" s="102"/>
      <c r="G215" s="102"/>
      <c r="H215" s="102"/>
      <c r="I215" s="102"/>
    </row>
    <row r="216" spans="1:9" ht="18">
      <c r="A216" s="102"/>
      <c r="B216" s="102"/>
      <c r="C216" s="102"/>
      <c r="D216" s="102"/>
      <c r="E216" s="102"/>
      <c r="F216" s="102"/>
      <c r="G216" s="102"/>
      <c r="H216" s="102"/>
      <c r="I216" s="102"/>
    </row>
    <row r="217" spans="1:9" ht="18">
      <c r="A217" s="102"/>
      <c r="B217" s="102"/>
      <c r="C217" s="102"/>
      <c r="D217" s="102"/>
      <c r="E217" s="102"/>
      <c r="F217" s="102"/>
      <c r="G217" s="102"/>
      <c r="H217" s="102"/>
      <c r="I217" s="102"/>
    </row>
    <row r="218" spans="1:9" ht="18">
      <c r="A218" s="102"/>
      <c r="B218" s="102"/>
      <c r="C218" s="102"/>
      <c r="D218" s="102"/>
      <c r="E218" s="102"/>
      <c r="F218" s="102"/>
      <c r="G218" s="102"/>
      <c r="H218" s="102"/>
      <c r="I218" s="102"/>
    </row>
    <row r="219" spans="1:9" ht="18">
      <c r="A219" s="102"/>
      <c r="B219" s="102"/>
      <c r="C219" s="102"/>
      <c r="D219" s="102"/>
      <c r="E219" s="102"/>
      <c r="F219" s="102"/>
      <c r="G219" s="102"/>
      <c r="H219" s="102"/>
      <c r="I219" s="102"/>
    </row>
    <row r="220" spans="1:9" ht="18">
      <c r="A220" s="102"/>
      <c r="B220" s="102"/>
      <c r="C220" s="102"/>
      <c r="D220" s="102"/>
      <c r="E220" s="102"/>
      <c r="F220" s="102"/>
      <c r="G220" s="102"/>
      <c r="H220" s="102"/>
      <c r="I220" s="102"/>
    </row>
    <row r="221" spans="1:9" ht="18">
      <c r="A221" s="102"/>
      <c r="B221" s="102"/>
      <c r="C221" s="102"/>
      <c r="D221" s="102"/>
      <c r="E221" s="102"/>
      <c r="F221" s="102"/>
      <c r="G221" s="102"/>
      <c r="H221" s="102"/>
      <c r="I221" s="102"/>
    </row>
    <row r="222" spans="1:9" ht="18">
      <c r="A222" s="102"/>
      <c r="B222" s="102"/>
      <c r="C222" s="102"/>
      <c r="D222" s="102"/>
      <c r="E222" s="102"/>
      <c r="F222" s="102"/>
      <c r="G222" s="102"/>
      <c r="H222" s="102"/>
      <c r="I222" s="102"/>
    </row>
    <row r="223" spans="1:9" ht="18">
      <c r="A223" s="102"/>
      <c r="B223" s="102"/>
      <c r="C223" s="102"/>
      <c r="D223" s="102"/>
      <c r="E223" s="102"/>
      <c r="F223" s="102"/>
      <c r="G223" s="102"/>
      <c r="H223" s="102"/>
      <c r="I223" s="102"/>
    </row>
    <row r="224" spans="1:9" ht="18">
      <c r="A224" s="102"/>
      <c r="B224" s="102"/>
      <c r="C224" s="102"/>
      <c r="D224" s="102"/>
      <c r="E224" s="102"/>
      <c r="F224" s="102"/>
      <c r="G224" s="102"/>
      <c r="H224" s="102"/>
      <c r="I224" s="102"/>
    </row>
    <row r="225" spans="1:9" ht="18">
      <c r="A225" s="102"/>
      <c r="B225" s="102"/>
      <c r="C225" s="102"/>
      <c r="D225" s="102"/>
      <c r="E225" s="102"/>
      <c r="F225" s="102"/>
      <c r="G225" s="102"/>
      <c r="H225" s="102"/>
      <c r="I225" s="102"/>
    </row>
    <row r="226" spans="1:9" ht="18">
      <c r="A226" s="102"/>
      <c r="B226" s="102"/>
      <c r="C226" s="102"/>
      <c r="D226" s="102"/>
      <c r="E226" s="102"/>
      <c r="F226" s="102"/>
      <c r="G226" s="102"/>
      <c r="H226" s="102"/>
      <c r="I226" s="102"/>
    </row>
    <row r="227" spans="1:9" ht="18">
      <c r="A227" s="102"/>
      <c r="B227" s="102"/>
      <c r="C227" s="102"/>
      <c r="D227" s="102"/>
      <c r="E227" s="102"/>
      <c r="F227" s="102"/>
      <c r="G227" s="102"/>
      <c r="H227" s="102"/>
      <c r="I227" s="102"/>
    </row>
    <row r="228" spans="1:9" ht="18">
      <c r="A228" s="102"/>
      <c r="B228" s="102"/>
      <c r="C228" s="102"/>
      <c r="D228" s="102"/>
      <c r="E228" s="102"/>
      <c r="F228" s="102"/>
      <c r="G228" s="102"/>
      <c r="H228" s="102"/>
      <c r="I228" s="102"/>
    </row>
    <row r="229" spans="1:9" ht="18">
      <c r="A229" s="102"/>
      <c r="B229" s="102"/>
      <c r="C229" s="102"/>
      <c r="D229" s="102"/>
      <c r="E229" s="102"/>
      <c r="F229" s="102"/>
      <c r="G229" s="102"/>
      <c r="H229" s="102"/>
      <c r="I229" s="102"/>
    </row>
    <row r="230" spans="1:9" ht="18">
      <c r="A230" s="102"/>
      <c r="B230" s="102"/>
      <c r="C230" s="102"/>
      <c r="D230" s="102"/>
      <c r="E230" s="102"/>
      <c r="F230" s="102"/>
      <c r="G230" s="102"/>
      <c r="H230" s="102"/>
      <c r="I230" s="102"/>
    </row>
    <row r="231" spans="1:9" ht="18">
      <c r="A231" s="102"/>
      <c r="B231" s="102"/>
      <c r="C231" s="102"/>
      <c r="D231" s="102"/>
      <c r="E231" s="102"/>
      <c r="F231" s="102"/>
      <c r="G231" s="102"/>
      <c r="H231" s="102"/>
      <c r="I231" s="102"/>
    </row>
    <row r="232" spans="1:9" ht="18">
      <c r="A232" s="102"/>
      <c r="B232" s="102"/>
      <c r="C232" s="102"/>
      <c r="D232" s="102"/>
      <c r="E232" s="102"/>
      <c r="F232" s="102"/>
      <c r="G232" s="102"/>
      <c r="H232" s="102"/>
      <c r="I232" s="102"/>
    </row>
    <row r="233" spans="1:9" ht="18">
      <c r="A233" s="102"/>
      <c r="B233" s="102"/>
      <c r="C233" s="102"/>
      <c r="D233" s="102"/>
      <c r="E233" s="102"/>
      <c r="F233" s="102"/>
      <c r="G233" s="102"/>
      <c r="H233" s="102"/>
      <c r="I233" s="102"/>
    </row>
    <row r="234" spans="1:9" ht="18">
      <c r="A234" s="102"/>
      <c r="B234" s="102"/>
      <c r="C234" s="102"/>
      <c r="D234" s="102"/>
      <c r="E234" s="102"/>
      <c r="F234" s="102"/>
      <c r="G234" s="102"/>
      <c r="H234" s="102"/>
      <c r="I234" s="102"/>
    </row>
    <row r="235" spans="1:9" ht="18">
      <c r="A235" s="102"/>
      <c r="B235" s="102"/>
      <c r="C235" s="102"/>
      <c r="D235" s="102"/>
      <c r="E235" s="102"/>
      <c r="F235" s="102"/>
      <c r="G235" s="102"/>
      <c r="H235" s="102"/>
      <c r="I235" s="102"/>
    </row>
    <row r="236" spans="1:9" ht="18">
      <c r="A236" s="102"/>
      <c r="B236" s="102"/>
      <c r="C236" s="102"/>
      <c r="D236" s="102"/>
      <c r="E236" s="102"/>
      <c r="F236" s="102"/>
      <c r="G236" s="102"/>
      <c r="H236" s="102"/>
      <c r="I236" s="102"/>
    </row>
    <row r="237" spans="1:9" ht="18">
      <c r="A237" s="102"/>
      <c r="B237" s="102"/>
      <c r="C237" s="102"/>
      <c r="D237" s="102"/>
      <c r="E237" s="102"/>
      <c r="F237" s="102"/>
      <c r="G237" s="102"/>
      <c r="H237" s="102"/>
      <c r="I237" s="102"/>
    </row>
    <row r="238" spans="1:9" ht="18">
      <c r="A238" s="102"/>
      <c r="B238" s="102"/>
      <c r="C238" s="102"/>
      <c r="D238" s="102"/>
      <c r="E238" s="102"/>
      <c r="F238" s="102"/>
      <c r="G238" s="102"/>
      <c r="H238" s="102"/>
      <c r="I238" s="102"/>
    </row>
    <row r="239" spans="1:9" ht="18">
      <c r="A239" s="102"/>
      <c r="B239" s="102"/>
      <c r="C239" s="102"/>
      <c r="D239" s="102"/>
      <c r="E239" s="102"/>
      <c r="F239" s="102"/>
      <c r="G239" s="102"/>
      <c r="H239" s="102"/>
      <c r="I239" s="102"/>
    </row>
    <row r="240" spans="1:9" ht="18">
      <c r="A240" s="102"/>
      <c r="B240" s="102"/>
      <c r="C240" s="102"/>
      <c r="D240" s="102"/>
      <c r="E240" s="102"/>
      <c r="F240" s="102"/>
      <c r="G240" s="102"/>
      <c r="H240" s="102"/>
      <c r="I240" s="102"/>
    </row>
    <row r="241" spans="1:9" ht="18">
      <c r="A241" s="102"/>
      <c r="B241" s="102"/>
      <c r="C241" s="102"/>
      <c r="D241" s="102"/>
      <c r="E241" s="102"/>
      <c r="F241" s="102"/>
      <c r="G241" s="102"/>
      <c r="H241" s="102"/>
      <c r="I241" s="102"/>
    </row>
    <row r="242" spans="1:9" ht="18">
      <c r="A242" s="102"/>
      <c r="B242" s="102"/>
      <c r="C242" s="102"/>
      <c r="D242" s="102"/>
      <c r="E242" s="102"/>
      <c r="F242" s="102"/>
      <c r="G242" s="102"/>
      <c r="H242" s="102"/>
      <c r="I242" s="102"/>
    </row>
    <row r="243" spans="1:9" ht="18">
      <c r="A243" s="102"/>
      <c r="B243" s="102"/>
      <c r="C243" s="102"/>
      <c r="D243" s="102"/>
      <c r="E243" s="102"/>
      <c r="F243" s="102"/>
      <c r="G243" s="102"/>
      <c r="H243" s="102"/>
      <c r="I243" s="102"/>
    </row>
    <row r="244" spans="1:9" ht="18">
      <c r="A244" s="102"/>
      <c r="B244" s="102"/>
      <c r="C244" s="102"/>
      <c r="D244" s="102"/>
      <c r="E244" s="102"/>
      <c r="F244" s="102"/>
      <c r="G244" s="102"/>
      <c r="H244" s="102"/>
      <c r="I244" s="102"/>
    </row>
    <row r="245" spans="1:9" ht="18">
      <c r="A245" s="102"/>
      <c r="B245" s="102"/>
      <c r="C245" s="102"/>
      <c r="D245" s="102"/>
      <c r="E245" s="102"/>
      <c r="F245" s="102"/>
      <c r="G245" s="102"/>
      <c r="H245" s="102"/>
      <c r="I245" s="102"/>
    </row>
    <row r="246" spans="1:9" ht="18">
      <c r="A246" s="102"/>
      <c r="B246" s="102"/>
      <c r="C246" s="102"/>
      <c r="D246" s="102"/>
      <c r="E246" s="102"/>
      <c r="F246" s="102"/>
      <c r="G246" s="102"/>
      <c r="H246" s="102"/>
      <c r="I246" s="102"/>
    </row>
    <row r="247" spans="1:9" ht="18">
      <c r="A247" s="102"/>
      <c r="B247" s="102"/>
      <c r="C247" s="102"/>
      <c r="D247" s="102"/>
      <c r="E247" s="102"/>
      <c r="F247" s="102"/>
      <c r="G247" s="102"/>
      <c r="H247" s="102"/>
      <c r="I247" s="102"/>
    </row>
    <row r="248" spans="1:9" ht="18">
      <c r="A248" s="102"/>
      <c r="B248" s="102"/>
      <c r="C248" s="102"/>
      <c r="D248" s="102"/>
      <c r="E248" s="102"/>
      <c r="F248" s="102"/>
      <c r="G248" s="102"/>
      <c r="H248" s="102"/>
      <c r="I248" s="102"/>
    </row>
    <row r="249" spans="1:9" ht="18">
      <c r="A249" s="102"/>
      <c r="B249" s="102"/>
      <c r="C249" s="102"/>
      <c r="D249" s="102"/>
      <c r="E249" s="102"/>
      <c r="F249" s="102"/>
      <c r="G249" s="102"/>
      <c r="H249" s="102"/>
      <c r="I249" s="102"/>
    </row>
    <row r="250" spans="1:9" ht="18">
      <c r="A250" s="102"/>
      <c r="B250" s="102"/>
      <c r="C250" s="102"/>
      <c r="D250" s="102"/>
      <c r="E250" s="102"/>
      <c r="F250" s="102"/>
      <c r="G250" s="102"/>
      <c r="H250" s="102"/>
      <c r="I250" s="102"/>
    </row>
    <row r="251" spans="1:9" ht="18">
      <c r="A251" s="102"/>
      <c r="B251" s="102"/>
      <c r="C251" s="102"/>
      <c r="D251" s="102"/>
      <c r="E251" s="102"/>
      <c r="F251" s="102"/>
      <c r="G251" s="102"/>
      <c r="H251" s="102"/>
      <c r="I251" s="102"/>
    </row>
    <row r="252" spans="1:9" ht="18">
      <c r="A252" s="102"/>
      <c r="B252" s="102"/>
      <c r="C252" s="102"/>
      <c r="D252" s="102"/>
      <c r="E252" s="102"/>
      <c r="F252" s="102"/>
      <c r="G252" s="102"/>
      <c r="H252" s="102"/>
      <c r="I252" s="102"/>
    </row>
    <row r="253" spans="1:9" ht="18">
      <c r="A253" s="102"/>
      <c r="B253" s="102"/>
      <c r="C253" s="102"/>
      <c r="D253" s="102"/>
      <c r="E253" s="102"/>
      <c r="F253" s="102"/>
      <c r="G253" s="102"/>
      <c r="H253" s="102"/>
      <c r="I253" s="102"/>
    </row>
    <row r="254" spans="1:9" ht="18">
      <c r="A254" s="102"/>
      <c r="B254" s="102"/>
      <c r="C254" s="102"/>
      <c r="D254" s="102"/>
      <c r="E254" s="102"/>
      <c r="F254" s="102"/>
      <c r="G254" s="102"/>
      <c r="H254" s="102"/>
      <c r="I254" s="102"/>
    </row>
    <row r="255" spans="1:9" ht="18">
      <c r="A255" s="102"/>
      <c r="B255" s="102"/>
      <c r="C255" s="102"/>
      <c r="D255" s="102"/>
      <c r="E255" s="102"/>
      <c r="F255" s="102"/>
      <c r="G255" s="102"/>
      <c r="H255" s="102"/>
      <c r="I255" s="102"/>
    </row>
    <row r="256" spans="1:9" ht="18">
      <c r="A256" s="102"/>
      <c r="B256" s="102"/>
      <c r="C256" s="102"/>
      <c r="D256" s="102"/>
      <c r="E256" s="102"/>
      <c r="F256" s="102"/>
      <c r="G256" s="102"/>
      <c r="H256" s="102"/>
      <c r="I256" s="102"/>
    </row>
    <row r="257" spans="1:9" ht="18">
      <c r="A257" s="102"/>
      <c r="B257" s="102"/>
      <c r="C257" s="102"/>
      <c r="D257" s="102"/>
      <c r="E257" s="102"/>
      <c r="F257" s="102"/>
      <c r="G257" s="102"/>
      <c r="H257" s="102"/>
      <c r="I257" s="102"/>
    </row>
    <row r="258" spans="1:9" ht="18">
      <c r="A258" s="102"/>
      <c r="B258" s="102"/>
      <c r="C258" s="102"/>
      <c r="D258" s="102"/>
      <c r="E258" s="102"/>
      <c r="F258" s="102"/>
      <c r="G258" s="102"/>
      <c r="H258" s="102"/>
      <c r="I258" s="102"/>
    </row>
    <row r="259" spans="1:9" ht="18">
      <c r="A259" s="102"/>
      <c r="B259" s="102"/>
      <c r="C259" s="102"/>
      <c r="D259" s="102"/>
      <c r="E259" s="102"/>
      <c r="F259" s="102"/>
      <c r="G259" s="102"/>
      <c r="H259" s="102"/>
      <c r="I259" s="102"/>
    </row>
    <row r="260" spans="1:9" ht="18">
      <c r="A260" s="102"/>
      <c r="B260" s="102"/>
      <c r="C260" s="102"/>
      <c r="D260" s="102"/>
      <c r="E260" s="102"/>
      <c r="F260" s="102"/>
      <c r="G260" s="102"/>
      <c r="H260" s="102"/>
      <c r="I260" s="102"/>
    </row>
    <row r="261" spans="1:9" ht="18">
      <c r="A261" s="102"/>
      <c r="B261" s="102"/>
      <c r="C261" s="102"/>
      <c r="D261" s="102"/>
      <c r="E261" s="102"/>
      <c r="F261" s="102"/>
      <c r="G261" s="102"/>
      <c r="H261" s="102"/>
      <c r="I261" s="102"/>
    </row>
    <row r="262" spans="1:9" ht="18">
      <c r="A262" s="102"/>
      <c r="B262" s="102"/>
      <c r="C262" s="102"/>
      <c r="D262" s="102"/>
      <c r="E262" s="102"/>
      <c r="F262" s="102"/>
      <c r="G262" s="102"/>
      <c r="H262" s="102"/>
      <c r="I262" s="102"/>
    </row>
    <row r="263" spans="1:9" ht="18">
      <c r="A263" s="102"/>
      <c r="B263" s="102"/>
      <c r="C263" s="102"/>
      <c r="D263" s="102"/>
      <c r="E263" s="102"/>
      <c r="F263" s="102"/>
      <c r="G263" s="102"/>
      <c r="H263" s="102"/>
      <c r="I263" s="102"/>
    </row>
    <row r="264" spans="1:9" ht="18">
      <c r="A264" s="102"/>
      <c r="B264" s="102"/>
      <c r="C264" s="102"/>
      <c r="D264" s="102"/>
      <c r="E264" s="102"/>
      <c r="F264" s="102"/>
      <c r="G264" s="102"/>
      <c r="H264" s="102"/>
      <c r="I264" s="102"/>
    </row>
    <row r="265" spans="1:9" ht="18">
      <c r="A265" s="102"/>
      <c r="B265" s="102"/>
      <c r="C265" s="102"/>
      <c r="D265" s="102"/>
      <c r="E265" s="102"/>
      <c r="F265" s="102"/>
      <c r="G265" s="102"/>
      <c r="H265" s="102"/>
      <c r="I265" s="102"/>
    </row>
    <row r="266" spans="1:9" ht="18">
      <c r="A266" s="102"/>
      <c r="B266" s="102"/>
      <c r="C266" s="102"/>
      <c r="D266" s="102"/>
      <c r="E266" s="102"/>
      <c r="F266" s="102"/>
      <c r="G266" s="102"/>
      <c r="H266" s="102"/>
      <c r="I266" s="102"/>
    </row>
    <row r="267" spans="1:9" ht="18">
      <c r="A267" s="102"/>
      <c r="B267" s="102"/>
      <c r="C267" s="102"/>
      <c r="D267" s="102"/>
      <c r="E267" s="102"/>
      <c r="F267" s="102"/>
      <c r="G267" s="102"/>
      <c r="H267" s="102"/>
      <c r="I267" s="102"/>
    </row>
    <row r="268" spans="1:9" ht="18">
      <c r="A268" s="102"/>
      <c r="B268" s="102"/>
      <c r="C268" s="102"/>
      <c r="D268" s="102"/>
      <c r="E268" s="102"/>
      <c r="F268" s="102"/>
      <c r="G268" s="102"/>
      <c r="H268" s="102"/>
      <c r="I268" s="102"/>
    </row>
    <row r="269" spans="1:9" ht="18">
      <c r="A269" s="102"/>
      <c r="B269" s="102"/>
      <c r="C269" s="102"/>
      <c r="D269" s="102"/>
      <c r="E269" s="102"/>
      <c r="F269" s="102"/>
      <c r="G269" s="102"/>
      <c r="H269" s="102"/>
      <c r="I269" s="102"/>
    </row>
    <row r="270" spans="1:9" ht="18">
      <c r="A270" s="102"/>
      <c r="B270" s="102"/>
      <c r="C270" s="102"/>
      <c r="D270" s="102"/>
      <c r="E270" s="102"/>
      <c r="F270" s="102"/>
      <c r="G270" s="102"/>
      <c r="H270" s="102"/>
      <c r="I270" s="102"/>
    </row>
    <row r="271" spans="1:9" ht="18">
      <c r="A271" s="102"/>
      <c r="B271" s="102"/>
      <c r="C271" s="102"/>
      <c r="D271" s="102"/>
      <c r="E271" s="102"/>
      <c r="F271" s="102"/>
      <c r="G271" s="102"/>
      <c r="H271" s="102"/>
      <c r="I271" s="102"/>
    </row>
    <row r="272" spans="1:9" ht="18">
      <c r="A272" s="102"/>
      <c r="B272" s="102"/>
      <c r="C272" s="102"/>
      <c r="D272" s="102"/>
      <c r="E272" s="102"/>
      <c r="F272" s="102"/>
      <c r="G272" s="102"/>
      <c r="H272" s="102"/>
      <c r="I272" s="102"/>
    </row>
    <row r="273" spans="1:9" ht="18">
      <c r="A273" s="102"/>
      <c r="B273" s="102"/>
      <c r="C273" s="102"/>
      <c r="D273" s="102"/>
      <c r="E273" s="102"/>
      <c r="F273" s="102"/>
      <c r="G273" s="102"/>
      <c r="H273" s="102"/>
      <c r="I273" s="102"/>
    </row>
    <row r="274" spans="1:9" ht="18">
      <c r="A274" s="102"/>
      <c r="B274" s="102"/>
      <c r="C274" s="102"/>
      <c r="D274" s="102"/>
      <c r="E274" s="102"/>
      <c r="F274" s="102"/>
      <c r="G274" s="102"/>
      <c r="H274" s="102"/>
      <c r="I274" s="102"/>
    </row>
    <row r="275" spans="1:9" ht="18">
      <c r="A275" s="102"/>
      <c r="B275" s="102"/>
      <c r="C275" s="102"/>
      <c r="D275" s="102"/>
      <c r="E275" s="102"/>
      <c r="F275" s="102"/>
      <c r="G275" s="102"/>
      <c r="H275" s="102"/>
      <c r="I275" s="102"/>
    </row>
    <row r="276" spans="1:9" ht="18">
      <c r="A276" s="102"/>
      <c r="B276" s="102"/>
      <c r="C276" s="102"/>
      <c r="D276" s="102"/>
      <c r="E276" s="102"/>
      <c r="F276" s="102"/>
      <c r="G276" s="102"/>
      <c r="H276" s="102"/>
      <c r="I276" s="102"/>
    </row>
    <row r="277" spans="1:9" ht="18">
      <c r="A277" s="102"/>
      <c r="B277" s="102"/>
      <c r="C277" s="102"/>
      <c r="D277" s="102"/>
      <c r="E277" s="102"/>
      <c r="F277" s="102"/>
      <c r="G277" s="102"/>
      <c r="H277" s="102"/>
      <c r="I277" s="102"/>
    </row>
    <row r="278" spans="1:9" ht="18">
      <c r="A278" s="102"/>
      <c r="B278" s="102"/>
      <c r="C278" s="102"/>
      <c r="D278" s="102"/>
      <c r="E278" s="102"/>
      <c r="F278" s="102"/>
      <c r="G278" s="102"/>
      <c r="H278" s="102"/>
      <c r="I278" s="102"/>
    </row>
    <row r="279" spans="1:9" ht="18">
      <c r="A279" s="102"/>
      <c r="B279" s="102"/>
      <c r="C279" s="102"/>
      <c r="D279" s="102"/>
      <c r="E279" s="102"/>
      <c r="F279" s="102"/>
      <c r="G279" s="102"/>
      <c r="H279" s="102"/>
      <c r="I279" s="102"/>
    </row>
    <row r="280" spans="1:9" ht="18">
      <c r="A280" s="102"/>
      <c r="B280" s="102"/>
      <c r="C280" s="102"/>
      <c r="D280" s="102"/>
      <c r="E280" s="102"/>
      <c r="F280" s="102"/>
      <c r="G280" s="102"/>
      <c r="H280" s="102"/>
      <c r="I280" s="102"/>
    </row>
    <row r="281" spans="1:9" ht="18">
      <c r="A281" s="102"/>
      <c r="B281" s="102"/>
      <c r="C281" s="102"/>
      <c r="D281" s="102"/>
      <c r="E281" s="102"/>
      <c r="F281" s="102"/>
      <c r="G281" s="102"/>
      <c r="H281" s="102"/>
      <c r="I281" s="102"/>
    </row>
    <row r="282" spans="1:9" ht="18">
      <c r="A282" s="102"/>
      <c r="B282" s="102"/>
      <c r="C282" s="102"/>
      <c r="D282" s="102"/>
      <c r="E282" s="102"/>
      <c r="F282" s="102"/>
      <c r="G282" s="102"/>
      <c r="H282" s="102"/>
      <c r="I282" s="102"/>
    </row>
    <row r="283" spans="1:9" ht="18">
      <c r="A283" s="102"/>
      <c r="B283" s="102"/>
      <c r="C283" s="102"/>
      <c r="D283" s="102"/>
      <c r="E283" s="102"/>
      <c r="F283" s="102"/>
      <c r="G283" s="102"/>
      <c r="H283" s="102"/>
      <c r="I283" s="102"/>
    </row>
    <row r="284" spans="1:9" ht="18">
      <c r="A284" s="102"/>
      <c r="B284" s="102"/>
      <c r="C284" s="102"/>
      <c r="D284" s="102"/>
      <c r="E284" s="102"/>
      <c r="F284" s="102"/>
      <c r="G284" s="102"/>
      <c r="H284" s="102"/>
      <c r="I284" s="102"/>
    </row>
    <row r="285" spans="1:9" ht="18">
      <c r="A285" s="102"/>
      <c r="B285" s="102"/>
      <c r="C285" s="102"/>
      <c r="D285" s="102"/>
      <c r="E285" s="102"/>
      <c r="F285" s="102"/>
      <c r="G285" s="102"/>
      <c r="H285" s="102"/>
      <c r="I285" s="102"/>
    </row>
    <row r="286" spans="1:9" ht="18">
      <c r="A286" s="102"/>
      <c r="B286" s="102"/>
      <c r="C286" s="102"/>
      <c r="D286" s="102"/>
      <c r="E286" s="102"/>
      <c r="F286" s="102"/>
      <c r="G286" s="102"/>
      <c r="H286" s="102"/>
      <c r="I286" s="102"/>
    </row>
    <row r="287" spans="1:9" ht="18">
      <c r="A287" s="102"/>
      <c r="B287" s="102"/>
      <c r="C287" s="102"/>
      <c r="D287" s="102"/>
      <c r="E287" s="102"/>
      <c r="F287" s="102"/>
      <c r="G287" s="102"/>
      <c r="H287" s="102"/>
      <c r="I287" s="102"/>
    </row>
    <row r="288" spans="1:9" ht="18">
      <c r="A288" s="102"/>
      <c r="B288" s="102"/>
      <c r="C288" s="102"/>
      <c r="D288" s="102"/>
      <c r="E288" s="102"/>
      <c r="F288" s="102"/>
      <c r="G288" s="102"/>
      <c r="H288" s="102"/>
      <c r="I288" s="102"/>
    </row>
    <row r="289" spans="1:9" ht="18">
      <c r="A289" s="102"/>
      <c r="B289" s="102"/>
      <c r="C289" s="102"/>
      <c r="D289" s="102"/>
      <c r="E289" s="102"/>
      <c r="F289" s="102"/>
      <c r="G289" s="102"/>
      <c r="H289" s="102"/>
      <c r="I289" s="102"/>
    </row>
    <row r="290" spans="1:9" ht="18">
      <c r="A290" s="102"/>
      <c r="B290" s="102"/>
      <c r="C290" s="102"/>
      <c r="D290" s="102"/>
      <c r="E290" s="102"/>
      <c r="F290" s="102"/>
      <c r="G290" s="102"/>
      <c r="H290" s="102"/>
      <c r="I290" s="102"/>
    </row>
    <row r="291" spans="1:9" ht="18">
      <c r="A291" s="102"/>
      <c r="B291" s="102"/>
      <c r="C291" s="102"/>
      <c r="D291" s="102"/>
      <c r="E291" s="102"/>
      <c r="F291" s="102"/>
      <c r="G291" s="102"/>
      <c r="H291" s="102"/>
      <c r="I291" s="102"/>
    </row>
    <row r="292" spans="1:9" ht="18">
      <c r="A292" s="102"/>
      <c r="B292" s="102"/>
      <c r="C292" s="102"/>
      <c r="D292" s="102"/>
      <c r="E292" s="102"/>
      <c r="F292" s="102"/>
      <c r="G292" s="102"/>
      <c r="H292" s="102"/>
      <c r="I292" s="102"/>
    </row>
    <row r="293" spans="1:9" ht="18">
      <c r="A293" s="102"/>
      <c r="B293" s="102"/>
      <c r="C293" s="102"/>
      <c r="D293" s="102"/>
      <c r="E293" s="102"/>
      <c r="F293" s="102"/>
      <c r="G293" s="102"/>
      <c r="H293" s="102"/>
      <c r="I293" s="102"/>
    </row>
    <row r="294" spans="1:9" ht="18">
      <c r="A294" s="102"/>
      <c r="B294" s="102"/>
      <c r="C294" s="102"/>
      <c r="D294" s="102"/>
      <c r="E294" s="102"/>
      <c r="F294" s="102"/>
      <c r="G294" s="102"/>
      <c r="H294" s="102"/>
      <c r="I294" s="102"/>
    </row>
    <row r="295" spans="1:9" ht="18">
      <c r="A295" s="102"/>
      <c r="B295" s="102"/>
      <c r="C295" s="102"/>
      <c r="D295" s="102"/>
      <c r="E295" s="102"/>
      <c r="F295" s="102"/>
      <c r="G295" s="102"/>
      <c r="H295" s="102"/>
      <c r="I295" s="102"/>
    </row>
    <row r="296" spans="1:9" ht="18">
      <c r="A296" s="102"/>
      <c r="B296" s="102"/>
      <c r="C296" s="102"/>
      <c r="D296" s="102"/>
      <c r="E296" s="102"/>
      <c r="F296" s="102"/>
      <c r="G296" s="102"/>
      <c r="H296" s="102"/>
      <c r="I296" s="102"/>
    </row>
    <row r="297" spans="1:9" ht="18">
      <c r="A297" s="102"/>
      <c r="B297" s="102"/>
      <c r="C297" s="102"/>
      <c r="D297" s="102"/>
      <c r="E297" s="102"/>
      <c r="F297" s="102"/>
      <c r="G297" s="102"/>
      <c r="H297" s="102"/>
      <c r="I297" s="102"/>
    </row>
    <row r="298" spans="1:9" ht="18">
      <c r="A298" s="102"/>
      <c r="B298" s="102"/>
      <c r="C298" s="102"/>
      <c r="D298" s="102"/>
      <c r="E298" s="102"/>
      <c r="F298" s="102"/>
      <c r="G298" s="102"/>
      <c r="H298" s="102"/>
      <c r="I298" s="102"/>
    </row>
    <row r="299" spans="1:9" ht="18">
      <c r="A299" s="102"/>
      <c r="B299" s="102"/>
      <c r="C299" s="102"/>
      <c r="D299" s="102"/>
      <c r="E299" s="102"/>
      <c r="F299" s="102"/>
      <c r="G299" s="102"/>
      <c r="H299" s="102"/>
      <c r="I299" s="102"/>
    </row>
    <row r="300" spans="1:9" ht="18">
      <c r="A300" s="102"/>
      <c r="B300" s="102"/>
      <c r="C300" s="102"/>
      <c r="D300" s="102"/>
      <c r="E300" s="102"/>
      <c r="F300" s="102"/>
      <c r="G300" s="102"/>
      <c r="H300" s="102"/>
      <c r="I300" s="102"/>
    </row>
    <row r="301" spans="1:9" ht="18">
      <c r="A301" s="102"/>
      <c r="B301" s="102"/>
      <c r="C301" s="102"/>
      <c r="D301" s="102"/>
      <c r="E301" s="102"/>
      <c r="F301" s="102"/>
      <c r="G301" s="102"/>
      <c r="H301" s="102"/>
      <c r="I301" s="102"/>
    </row>
    <row r="302" spans="1:9" ht="18">
      <c r="A302" s="102"/>
      <c r="B302" s="102"/>
      <c r="C302" s="102"/>
      <c r="D302" s="102"/>
      <c r="E302" s="102"/>
      <c r="F302" s="102"/>
      <c r="G302" s="102"/>
      <c r="H302" s="102"/>
      <c r="I302" s="102"/>
    </row>
    <row r="303" spans="1:9" ht="18">
      <c r="A303" s="102"/>
      <c r="B303" s="102"/>
      <c r="C303" s="102"/>
      <c r="D303" s="102"/>
      <c r="E303" s="102"/>
      <c r="F303" s="102"/>
      <c r="G303" s="102"/>
      <c r="H303" s="102"/>
      <c r="I303" s="102"/>
    </row>
    <row r="304" spans="1:9" ht="18">
      <c r="A304" s="102"/>
      <c r="B304" s="102"/>
      <c r="C304" s="102"/>
      <c r="D304" s="102"/>
      <c r="E304" s="102"/>
      <c r="F304" s="102"/>
      <c r="G304" s="102"/>
      <c r="H304" s="102"/>
      <c r="I304" s="102"/>
    </row>
    <row r="305" spans="1:9" ht="18">
      <c r="A305" s="102"/>
      <c r="B305" s="102"/>
      <c r="C305" s="102"/>
      <c r="D305" s="102"/>
      <c r="E305" s="102"/>
      <c r="F305" s="102"/>
      <c r="G305" s="102"/>
      <c r="H305" s="102"/>
      <c r="I305" s="102"/>
    </row>
    <row r="306" spans="1:9" ht="18">
      <c r="A306" s="102"/>
      <c r="B306" s="102"/>
      <c r="C306" s="102"/>
      <c r="D306" s="102"/>
      <c r="E306" s="102"/>
      <c r="F306" s="102"/>
      <c r="G306" s="102"/>
      <c r="H306" s="102"/>
      <c r="I306" s="102"/>
    </row>
    <row r="307" spans="1:9" ht="18">
      <c r="A307" s="102"/>
      <c r="B307" s="102"/>
      <c r="C307" s="102"/>
      <c r="D307" s="102"/>
      <c r="E307" s="102"/>
      <c r="F307" s="102"/>
      <c r="G307" s="102"/>
      <c r="H307" s="102"/>
      <c r="I307" s="102"/>
    </row>
    <row r="308" spans="1:9" ht="18">
      <c r="A308" s="102"/>
      <c r="B308" s="102"/>
      <c r="C308" s="102"/>
      <c r="D308" s="102"/>
      <c r="E308" s="102"/>
      <c r="F308" s="102"/>
      <c r="G308" s="102"/>
      <c r="H308" s="102"/>
      <c r="I308" s="102"/>
    </row>
    <row r="309" spans="1:9" ht="18">
      <c r="A309" s="102"/>
      <c r="B309" s="102"/>
      <c r="C309" s="102"/>
      <c r="D309" s="102"/>
      <c r="E309" s="102"/>
      <c r="F309" s="102"/>
      <c r="G309" s="102"/>
      <c r="H309" s="102"/>
      <c r="I309" s="102"/>
    </row>
    <row r="310" spans="1:9" ht="18">
      <c r="A310" s="102"/>
      <c r="B310" s="102"/>
      <c r="C310" s="102"/>
      <c r="D310" s="102"/>
      <c r="E310" s="102"/>
      <c r="F310" s="102"/>
      <c r="G310" s="102"/>
      <c r="H310" s="102"/>
      <c r="I310" s="102"/>
    </row>
    <row r="311" spans="1:9" ht="18">
      <c r="A311" s="102"/>
      <c r="B311" s="102"/>
      <c r="C311" s="102"/>
      <c r="D311" s="102"/>
      <c r="E311" s="102"/>
      <c r="F311" s="102"/>
      <c r="G311" s="102"/>
      <c r="H311" s="102"/>
      <c r="I311" s="102"/>
    </row>
    <row r="312" spans="1:9" ht="18">
      <c r="A312" s="102"/>
      <c r="B312" s="102"/>
      <c r="C312" s="102"/>
      <c r="D312" s="102"/>
      <c r="E312" s="102"/>
      <c r="F312" s="102"/>
      <c r="G312" s="102"/>
      <c r="H312" s="102"/>
      <c r="I312" s="102"/>
    </row>
    <row r="313" spans="1:9" ht="18">
      <c r="A313" s="102"/>
      <c r="B313" s="102"/>
      <c r="C313" s="102"/>
      <c r="D313" s="102"/>
      <c r="E313" s="102"/>
      <c r="F313" s="102"/>
      <c r="G313" s="102"/>
      <c r="H313" s="102"/>
      <c r="I313" s="102"/>
    </row>
    <row r="314" spans="1:9" ht="18">
      <c r="A314" s="102"/>
      <c r="B314" s="102"/>
      <c r="C314" s="102"/>
      <c r="D314" s="102"/>
      <c r="E314" s="102"/>
      <c r="F314" s="102"/>
      <c r="G314" s="102"/>
      <c r="H314" s="102"/>
      <c r="I314" s="102"/>
    </row>
    <row r="315" spans="1:9" ht="18">
      <c r="A315" s="102"/>
      <c r="B315" s="102"/>
      <c r="C315" s="102"/>
      <c r="D315" s="102"/>
      <c r="E315" s="102"/>
      <c r="F315" s="102"/>
      <c r="G315" s="102"/>
      <c r="H315" s="102"/>
      <c r="I315" s="102"/>
    </row>
    <row r="316" spans="1:9" ht="18">
      <c r="A316" s="102"/>
      <c r="B316" s="102"/>
      <c r="C316" s="102"/>
      <c r="D316" s="102"/>
      <c r="E316" s="102"/>
      <c r="F316" s="102"/>
      <c r="G316" s="102"/>
      <c r="H316" s="102"/>
      <c r="I316" s="102"/>
    </row>
    <row r="317" spans="1:9" ht="18">
      <c r="A317" s="102"/>
      <c r="B317" s="102"/>
      <c r="C317" s="102"/>
      <c r="D317" s="102"/>
      <c r="E317" s="102"/>
      <c r="F317" s="102"/>
      <c r="G317" s="102"/>
      <c r="H317" s="102"/>
      <c r="I317" s="102"/>
    </row>
    <row r="318" spans="1:9" ht="18">
      <c r="A318" s="102"/>
      <c r="B318" s="102"/>
      <c r="C318" s="102"/>
      <c r="D318" s="102"/>
      <c r="E318" s="102"/>
      <c r="F318" s="102"/>
      <c r="G318" s="102"/>
      <c r="H318" s="102"/>
      <c r="I318" s="102"/>
    </row>
    <row r="319" spans="1:9" ht="18">
      <c r="A319" s="102"/>
      <c r="B319" s="102"/>
      <c r="C319" s="102"/>
      <c r="D319" s="102"/>
      <c r="E319" s="102"/>
      <c r="F319" s="102"/>
      <c r="G319" s="102"/>
      <c r="H319" s="102"/>
      <c r="I319" s="102"/>
    </row>
    <row r="320" spans="1:9" ht="18">
      <c r="A320" s="102"/>
      <c r="B320" s="102"/>
      <c r="C320" s="102"/>
      <c r="D320" s="102"/>
      <c r="E320" s="102"/>
      <c r="F320" s="102"/>
      <c r="G320" s="102"/>
      <c r="H320" s="102"/>
      <c r="I320" s="102"/>
    </row>
    <row r="321" spans="1:9" ht="18">
      <c r="A321" s="102"/>
      <c r="B321" s="102"/>
      <c r="C321" s="102"/>
      <c r="D321" s="102"/>
      <c r="E321" s="102"/>
      <c r="F321" s="102"/>
      <c r="G321" s="102"/>
      <c r="H321" s="102"/>
      <c r="I321" s="102"/>
    </row>
    <row r="322" spans="1:9" ht="18">
      <c r="A322" s="102"/>
      <c r="B322" s="102"/>
      <c r="C322" s="102"/>
      <c r="D322" s="102"/>
      <c r="E322" s="102"/>
      <c r="F322" s="102"/>
      <c r="G322" s="102"/>
      <c r="H322" s="102"/>
      <c r="I322" s="102"/>
    </row>
    <row r="323" spans="1:9" ht="18">
      <c r="A323" s="102"/>
      <c r="B323" s="102"/>
      <c r="C323" s="102"/>
      <c r="D323" s="102"/>
      <c r="E323" s="102"/>
      <c r="F323" s="102"/>
      <c r="G323" s="102"/>
      <c r="H323" s="102"/>
      <c r="I323" s="102"/>
    </row>
    <row r="324" spans="1:9" ht="18">
      <c r="A324" s="102"/>
      <c r="B324" s="102"/>
      <c r="C324" s="102"/>
      <c r="D324" s="102"/>
      <c r="E324" s="102"/>
      <c r="F324" s="102"/>
      <c r="G324" s="102"/>
      <c r="H324" s="102"/>
      <c r="I324" s="102"/>
    </row>
    <row r="325" spans="1:9" ht="18">
      <c r="A325" s="102"/>
      <c r="B325" s="102"/>
      <c r="C325" s="102"/>
      <c r="D325" s="102"/>
      <c r="E325" s="102"/>
      <c r="F325" s="102"/>
      <c r="G325" s="102"/>
      <c r="H325" s="102"/>
      <c r="I325" s="102"/>
    </row>
    <row r="326" spans="1:9" ht="18">
      <c r="A326" s="102"/>
      <c r="B326" s="102"/>
      <c r="C326" s="102"/>
      <c r="D326" s="102"/>
      <c r="E326" s="102"/>
      <c r="F326" s="102"/>
      <c r="G326" s="102"/>
      <c r="H326" s="102"/>
      <c r="I326" s="102"/>
    </row>
    <row r="327" spans="1:9" ht="18">
      <c r="A327" s="102"/>
      <c r="B327" s="102"/>
      <c r="C327" s="102"/>
      <c r="D327" s="102"/>
      <c r="E327" s="102"/>
      <c r="F327" s="102"/>
      <c r="G327" s="102"/>
      <c r="H327" s="102"/>
      <c r="I327" s="102"/>
    </row>
    <row r="328" spans="1:9" ht="18">
      <c r="A328" s="102"/>
      <c r="B328" s="102"/>
      <c r="C328" s="102"/>
      <c r="D328" s="102"/>
      <c r="E328" s="102"/>
      <c r="F328" s="102"/>
      <c r="G328" s="102"/>
      <c r="H328" s="102"/>
      <c r="I328" s="102"/>
    </row>
    <row r="329" spans="1:9" ht="18">
      <c r="A329" s="102"/>
      <c r="B329" s="102"/>
      <c r="C329" s="102"/>
      <c r="D329" s="102"/>
      <c r="E329" s="102"/>
      <c r="F329" s="102"/>
      <c r="G329" s="102"/>
      <c r="H329" s="102"/>
      <c r="I329" s="102"/>
    </row>
    <row r="330" spans="1:9" ht="18">
      <c r="A330" s="102"/>
      <c r="B330" s="102"/>
      <c r="C330" s="102"/>
      <c r="D330" s="102"/>
      <c r="E330" s="102"/>
      <c r="F330" s="102"/>
      <c r="G330" s="102"/>
      <c r="H330" s="102"/>
      <c r="I330" s="102"/>
    </row>
    <row r="331" spans="1:9" ht="18">
      <c r="A331" s="102"/>
      <c r="B331" s="102"/>
      <c r="C331" s="102"/>
      <c r="D331" s="102"/>
      <c r="E331" s="102"/>
      <c r="F331" s="102"/>
      <c r="G331" s="102"/>
      <c r="H331" s="102"/>
      <c r="I331" s="102"/>
    </row>
    <row r="332" spans="1:9" ht="18">
      <c r="A332" s="102"/>
      <c r="B332" s="102"/>
      <c r="C332" s="102"/>
      <c r="D332" s="102"/>
      <c r="E332" s="102"/>
      <c r="F332" s="102"/>
      <c r="G332" s="102"/>
      <c r="H332" s="102"/>
      <c r="I332" s="102"/>
    </row>
    <row r="333" spans="1:9" ht="18">
      <c r="A333" s="102"/>
      <c r="B333" s="102"/>
      <c r="C333" s="102"/>
      <c r="D333" s="102"/>
      <c r="E333" s="102"/>
      <c r="F333" s="102"/>
      <c r="G333" s="102"/>
      <c r="H333" s="102"/>
      <c r="I333" s="102"/>
    </row>
    <row r="334" spans="1:9" ht="18">
      <c r="A334" s="102"/>
      <c r="B334" s="102"/>
      <c r="C334" s="102"/>
      <c r="D334" s="102"/>
      <c r="E334" s="102"/>
      <c r="F334" s="102"/>
      <c r="G334" s="102"/>
      <c r="H334" s="102"/>
      <c r="I334" s="102"/>
    </row>
    <row r="335" spans="1:9" ht="18">
      <c r="A335" s="102"/>
      <c r="B335" s="102"/>
      <c r="C335" s="102"/>
      <c r="D335" s="102"/>
      <c r="E335" s="102"/>
      <c r="F335" s="102"/>
      <c r="G335" s="102"/>
      <c r="H335" s="102"/>
      <c r="I335" s="102"/>
    </row>
    <row r="336" spans="1:9" ht="18">
      <c r="A336" s="102"/>
      <c r="B336" s="102"/>
      <c r="C336" s="102"/>
      <c r="D336" s="102"/>
      <c r="E336" s="102"/>
      <c r="F336" s="102"/>
      <c r="G336" s="102"/>
      <c r="H336" s="102"/>
      <c r="I336" s="102"/>
    </row>
    <row r="337" spans="1:9" ht="18">
      <c r="A337" s="102"/>
      <c r="B337" s="102"/>
      <c r="C337" s="102"/>
      <c r="D337" s="102"/>
      <c r="E337" s="102"/>
      <c r="F337" s="102"/>
      <c r="G337" s="102"/>
      <c r="H337" s="102"/>
      <c r="I337" s="102"/>
    </row>
    <row r="338" spans="1:9" ht="18">
      <c r="A338" s="102"/>
      <c r="B338" s="102"/>
      <c r="C338" s="102"/>
      <c r="D338" s="102"/>
      <c r="E338" s="102"/>
      <c r="F338" s="102"/>
      <c r="G338" s="102"/>
      <c r="H338" s="102"/>
      <c r="I338" s="102"/>
    </row>
    <row r="339" spans="1:9" ht="18">
      <c r="A339" s="102"/>
      <c r="B339" s="102"/>
      <c r="C339" s="102"/>
      <c r="D339" s="102"/>
      <c r="E339" s="102"/>
      <c r="F339" s="102"/>
      <c r="G339" s="102"/>
      <c r="H339" s="102"/>
      <c r="I339" s="102"/>
    </row>
    <row r="340" spans="1:9" ht="18">
      <c r="A340" s="102"/>
      <c r="B340" s="102"/>
      <c r="C340" s="102"/>
      <c r="D340" s="102"/>
      <c r="E340" s="102"/>
      <c r="F340" s="102"/>
      <c r="G340" s="102"/>
      <c r="H340" s="102"/>
      <c r="I340" s="102"/>
    </row>
    <row r="341" spans="1:9" ht="18">
      <c r="A341" s="102"/>
      <c r="B341" s="102"/>
      <c r="C341" s="102"/>
      <c r="D341" s="102"/>
      <c r="E341" s="102"/>
      <c r="F341" s="102"/>
      <c r="G341" s="102"/>
      <c r="H341" s="102"/>
      <c r="I341" s="102"/>
    </row>
    <row r="342" spans="1:9" ht="18">
      <c r="A342" s="102"/>
      <c r="B342" s="102"/>
      <c r="C342" s="102"/>
      <c r="D342" s="102"/>
      <c r="E342" s="102"/>
      <c r="F342" s="102"/>
      <c r="G342" s="102"/>
      <c r="H342" s="102"/>
      <c r="I342" s="102"/>
    </row>
    <row r="343" spans="1:9" ht="18">
      <c r="A343" s="102"/>
      <c r="B343" s="102"/>
      <c r="C343" s="102"/>
      <c r="D343" s="102"/>
      <c r="E343" s="102"/>
      <c r="F343" s="102"/>
      <c r="G343" s="102"/>
      <c r="H343" s="102"/>
      <c r="I343" s="102"/>
    </row>
    <row r="344" spans="1:9" ht="18">
      <c r="A344" s="102"/>
      <c r="B344" s="102"/>
      <c r="C344" s="102"/>
      <c r="D344" s="102"/>
      <c r="E344" s="102"/>
      <c r="F344" s="102"/>
      <c r="G344" s="102"/>
      <c r="H344" s="102"/>
      <c r="I344" s="102"/>
    </row>
    <row r="345" spans="1:9" ht="18">
      <c r="A345" s="102"/>
      <c r="B345" s="102"/>
      <c r="C345" s="102"/>
      <c r="D345" s="102"/>
      <c r="E345" s="102"/>
      <c r="F345" s="102"/>
      <c r="G345" s="102"/>
      <c r="H345" s="102"/>
      <c r="I345" s="102"/>
    </row>
    <row r="346" spans="1:9" ht="18">
      <c r="A346" s="102"/>
      <c r="B346" s="102"/>
      <c r="C346" s="102"/>
      <c r="D346" s="102"/>
      <c r="E346" s="102"/>
      <c r="F346" s="102"/>
      <c r="G346" s="102"/>
      <c r="H346" s="102"/>
      <c r="I346" s="102"/>
    </row>
    <row r="347" spans="1:9" ht="18">
      <c r="A347" s="102"/>
      <c r="B347" s="102"/>
      <c r="C347" s="102"/>
      <c r="D347" s="102"/>
      <c r="E347" s="102"/>
      <c r="F347" s="102"/>
      <c r="G347" s="102"/>
      <c r="H347" s="102"/>
      <c r="I347" s="102"/>
    </row>
    <row r="348" spans="1:9" ht="18">
      <c r="A348" s="102"/>
      <c r="B348" s="102"/>
      <c r="C348" s="102"/>
      <c r="D348" s="102"/>
      <c r="E348" s="102"/>
      <c r="F348" s="102"/>
      <c r="G348" s="102"/>
      <c r="H348" s="102"/>
      <c r="I348" s="102"/>
    </row>
    <row r="349" spans="1:9" ht="18">
      <c r="A349" s="102"/>
      <c r="B349" s="102"/>
      <c r="C349" s="102"/>
      <c r="D349" s="102"/>
      <c r="E349" s="102"/>
      <c r="F349" s="102"/>
      <c r="G349" s="102"/>
      <c r="H349" s="102"/>
      <c r="I349" s="102"/>
    </row>
    <row r="350" spans="1:9" ht="18">
      <c r="A350" s="102"/>
      <c r="B350" s="102"/>
      <c r="C350" s="102"/>
      <c r="D350" s="102"/>
      <c r="E350" s="102"/>
      <c r="F350" s="102"/>
      <c r="G350" s="102"/>
      <c r="H350" s="102"/>
      <c r="I350" s="102"/>
    </row>
    <row r="351" spans="1:9" ht="18">
      <c r="A351" s="102"/>
      <c r="B351" s="102"/>
      <c r="C351" s="102"/>
      <c r="D351" s="102"/>
      <c r="E351" s="102"/>
      <c r="F351" s="102"/>
      <c r="G351" s="102"/>
      <c r="H351" s="102"/>
      <c r="I351" s="102"/>
    </row>
    <row r="352" spans="1:9" ht="18">
      <c r="A352" s="102"/>
      <c r="B352" s="102"/>
      <c r="C352" s="102"/>
      <c r="D352" s="102"/>
      <c r="E352" s="102"/>
      <c r="F352" s="102"/>
      <c r="G352" s="102"/>
      <c r="H352" s="102"/>
      <c r="I352" s="102"/>
    </row>
    <row r="353" spans="1:9" ht="18">
      <c r="A353" s="102"/>
      <c r="B353" s="102"/>
      <c r="C353" s="102"/>
      <c r="D353" s="102"/>
      <c r="E353" s="102"/>
      <c r="F353" s="102"/>
      <c r="G353" s="102"/>
      <c r="H353" s="102"/>
      <c r="I353" s="102"/>
    </row>
    <row r="354" spans="1:9" ht="18">
      <c r="A354" s="102"/>
      <c r="B354" s="102"/>
      <c r="C354" s="102"/>
      <c r="D354" s="102"/>
      <c r="E354" s="102"/>
      <c r="F354" s="102"/>
      <c r="G354" s="102"/>
      <c r="H354" s="102"/>
      <c r="I354" s="102"/>
    </row>
    <row r="355" spans="1:9" ht="18">
      <c r="A355" s="102"/>
      <c r="B355" s="102"/>
      <c r="C355" s="102"/>
      <c r="D355" s="102"/>
      <c r="E355" s="102"/>
      <c r="F355" s="102"/>
      <c r="G355" s="102"/>
      <c r="H355" s="102"/>
      <c r="I355" s="102"/>
    </row>
    <row r="356" spans="1:9" ht="18">
      <c r="A356" s="102"/>
      <c r="B356" s="102"/>
      <c r="C356" s="102"/>
      <c r="D356" s="102"/>
      <c r="E356" s="102"/>
      <c r="F356" s="102"/>
      <c r="G356" s="102"/>
      <c r="H356" s="102"/>
      <c r="I356" s="102"/>
    </row>
    <row r="357" spans="1:9" ht="18">
      <c r="A357" s="102"/>
      <c r="B357" s="102"/>
      <c r="C357" s="102"/>
      <c r="D357" s="102"/>
      <c r="E357" s="102"/>
      <c r="F357" s="102"/>
      <c r="G357" s="102"/>
      <c r="H357" s="102"/>
      <c r="I357" s="102"/>
    </row>
    <row r="358" spans="1:9" ht="18">
      <c r="A358" s="102"/>
      <c r="B358" s="102"/>
      <c r="C358" s="102"/>
      <c r="D358" s="102"/>
      <c r="E358" s="102"/>
      <c r="F358" s="102"/>
      <c r="G358" s="102"/>
      <c r="H358" s="102"/>
      <c r="I358" s="102"/>
    </row>
    <row r="359" spans="1:9" ht="18">
      <c r="A359" s="102"/>
      <c r="B359" s="102"/>
      <c r="C359" s="102"/>
      <c r="D359" s="102"/>
      <c r="E359" s="102"/>
      <c r="F359" s="102"/>
      <c r="G359" s="102"/>
      <c r="H359" s="102"/>
      <c r="I359" s="102"/>
    </row>
    <row r="360" spans="1:9" ht="18">
      <c r="A360" s="102"/>
      <c r="B360" s="102"/>
      <c r="C360" s="102"/>
      <c r="D360" s="102"/>
      <c r="E360" s="102"/>
      <c r="F360" s="102"/>
      <c r="G360" s="102"/>
      <c r="H360" s="102"/>
      <c r="I360" s="102"/>
    </row>
    <row r="361" spans="1:9" ht="18">
      <c r="A361" s="102"/>
      <c r="B361" s="102"/>
      <c r="C361" s="102"/>
      <c r="D361" s="102"/>
      <c r="E361" s="102"/>
      <c r="F361" s="102"/>
      <c r="G361" s="102"/>
      <c r="H361" s="102"/>
      <c r="I361" s="102"/>
    </row>
    <row r="362" spans="1:9" ht="18">
      <c r="A362" s="102"/>
      <c r="B362" s="102"/>
      <c r="C362" s="102"/>
      <c r="D362" s="102"/>
      <c r="E362" s="102"/>
      <c r="F362" s="102"/>
      <c r="G362" s="102"/>
      <c r="H362" s="102"/>
      <c r="I362" s="102"/>
    </row>
    <row r="363" spans="1:9" ht="18">
      <c r="A363" s="102"/>
      <c r="B363" s="102"/>
      <c r="C363" s="102"/>
      <c r="D363" s="102"/>
      <c r="E363" s="102"/>
      <c r="F363" s="102"/>
      <c r="G363" s="102"/>
      <c r="H363" s="102"/>
      <c r="I363" s="102"/>
    </row>
    <row r="364" spans="1:9" ht="18">
      <c r="A364" s="102"/>
      <c r="B364" s="102"/>
      <c r="C364" s="102"/>
      <c r="D364" s="102"/>
      <c r="E364" s="102"/>
      <c r="F364" s="102"/>
      <c r="G364" s="102"/>
      <c r="H364" s="102"/>
      <c r="I364" s="102"/>
    </row>
    <row r="365" spans="1:9" ht="18">
      <c r="A365" s="102"/>
      <c r="B365" s="102"/>
      <c r="C365" s="102"/>
      <c r="D365" s="102"/>
      <c r="E365" s="102"/>
      <c r="F365" s="102"/>
      <c r="G365" s="102"/>
      <c r="H365" s="102"/>
      <c r="I365" s="102"/>
    </row>
    <row r="366" spans="1:9" ht="18">
      <c r="A366" s="102"/>
      <c r="B366" s="102"/>
      <c r="C366" s="102"/>
      <c r="D366" s="102"/>
      <c r="E366" s="102"/>
      <c r="F366" s="102"/>
      <c r="G366" s="102"/>
      <c r="H366" s="102"/>
      <c r="I366" s="102"/>
    </row>
    <row r="367" spans="1:9" ht="18">
      <c r="A367" s="102"/>
      <c r="B367" s="102"/>
      <c r="C367" s="102"/>
      <c r="D367" s="102"/>
      <c r="E367" s="102"/>
      <c r="F367" s="102"/>
      <c r="G367" s="102"/>
      <c r="H367" s="102"/>
      <c r="I367" s="102"/>
    </row>
    <row r="368" spans="1:9" ht="18">
      <c r="A368" s="102"/>
      <c r="B368" s="102"/>
      <c r="C368" s="102"/>
      <c r="D368" s="102"/>
      <c r="E368" s="102"/>
      <c r="F368" s="102"/>
      <c r="G368" s="102"/>
      <c r="H368" s="102"/>
      <c r="I368" s="102"/>
    </row>
    <row r="369" spans="1:9" ht="18">
      <c r="A369" s="102"/>
      <c r="B369" s="102"/>
      <c r="C369" s="102"/>
      <c r="D369" s="102"/>
      <c r="E369" s="102"/>
      <c r="F369" s="102"/>
      <c r="G369" s="102"/>
      <c r="H369" s="102"/>
      <c r="I369" s="102"/>
    </row>
    <row r="370" spans="1:9" ht="18">
      <c r="A370" s="102"/>
      <c r="B370" s="102"/>
      <c r="C370" s="102"/>
      <c r="D370" s="102"/>
      <c r="E370" s="102"/>
      <c r="F370" s="102"/>
      <c r="G370" s="102"/>
      <c r="H370" s="102"/>
      <c r="I370" s="102"/>
    </row>
    <row r="371" spans="1:9" ht="18">
      <c r="A371" s="102"/>
      <c r="B371" s="102"/>
      <c r="C371" s="102"/>
      <c r="D371" s="102"/>
      <c r="E371" s="102"/>
      <c r="F371" s="102"/>
      <c r="G371" s="102"/>
      <c r="H371" s="102"/>
      <c r="I371" s="102"/>
    </row>
    <row r="372" spans="1:9" ht="18">
      <c r="A372" s="102"/>
      <c r="B372" s="102"/>
      <c r="C372" s="102"/>
      <c r="D372" s="102"/>
      <c r="E372" s="102"/>
      <c r="F372" s="102"/>
      <c r="G372" s="102"/>
      <c r="H372" s="102"/>
      <c r="I372" s="102"/>
    </row>
    <row r="373" spans="1:9" ht="18">
      <c r="A373" s="102"/>
      <c r="B373" s="102"/>
      <c r="C373" s="102"/>
      <c r="D373" s="102"/>
      <c r="E373" s="102"/>
      <c r="F373" s="102"/>
      <c r="G373" s="102"/>
      <c r="H373" s="102"/>
      <c r="I373" s="102"/>
    </row>
    <row r="374" spans="1:9" ht="18">
      <c r="A374" s="102"/>
      <c r="B374" s="102"/>
      <c r="C374" s="102"/>
      <c r="D374" s="102"/>
      <c r="E374" s="102"/>
      <c r="F374" s="102"/>
      <c r="G374" s="102"/>
      <c r="H374" s="102"/>
      <c r="I374" s="102"/>
    </row>
    <row r="375" spans="1:9" ht="18">
      <c r="A375" s="102"/>
      <c r="B375" s="102"/>
      <c r="C375" s="102"/>
      <c r="D375" s="102"/>
      <c r="E375" s="102"/>
      <c r="F375" s="102"/>
      <c r="G375" s="102"/>
      <c r="H375" s="102"/>
      <c r="I375" s="102"/>
    </row>
    <row r="376" spans="1:9" ht="18">
      <c r="A376" s="102"/>
      <c r="B376" s="102"/>
      <c r="C376" s="102"/>
      <c r="D376" s="102"/>
      <c r="E376" s="102"/>
      <c r="F376" s="102"/>
      <c r="G376" s="102"/>
      <c r="H376" s="102"/>
      <c r="I376" s="102"/>
    </row>
    <row r="377" spans="1:9" ht="18">
      <c r="A377" s="102"/>
      <c r="B377" s="102"/>
      <c r="C377" s="102"/>
      <c r="D377" s="102"/>
      <c r="E377" s="102"/>
      <c r="F377" s="102"/>
      <c r="G377" s="102"/>
      <c r="H377" s="102"/>
      <c r="I377" s="102"/>
    </row>
    <row r="378" spans="1:9" ht="18">
      <c r="A378" s="102"/>
      <c r="B378" s="102"/>
      <c r="C378" s="102"/>
      <c r="D378" s="102"/>
      <c r="E378" s="102"/>
      <c r="F378" s="102"/>
      <c r="G378" s="102"/>
      <c r="H378" s="102"/>
      <c r="I378" s="102"/>
    </row>
    <row r="379" spans="1:9" ht="18">
      <c r="A379" s="102"/>
      <c r="B379" s="102"/>
      <c r="C379" s="102"/>
      <c r="D379" s="102"/>
      <c r="E379" s="102"/>
      <c r="F379" s="102"/>
      <c r="G379" s="102"/>
      <c r="H379" s="102"/>
      <c r="I379" s="102"/>
    </row>
    <row r="380" spans="1:9" ht="18">
      <c r="A380" s="102"/>
      <c r="B380" s="102"/>
      <c r="C380" s="102"/>
      <c r="D380" s="102"/>
      <c r="E380" s="102"/>
      <c r="F380" s="102"/>
      <c r="G380" s="102"/>
      <c r="H380" s="102"/>
      <c r="I380" s="102"/>
    </row>
    <row r="381" spans="1:9" ht="18">
      <c r="A381" s="102"/>
      <c r="B381" s="102"/>
      <c r="C381" s="102"/>
      <c r="D381" s="102"/>
      <c r="E381" s="102"/>
      <c r="F381" s="102"/>
      <c r="G381" s="102"/>
      <c r="H381" s="102"/>
      <c r="I381" s="102"/>
    </row>
    <row r="382" spans="1:9" ht="18">
      <c r="A382" s="102"/>
      <c r="B382" s="102"/>
      <c r="C382" s="102"/>
      <c r="D382" s="102"/>
      <c r="E382" s="102"/>
      <c r="F382" s="102"/>
      <c r="G382" s="102"/>
      <c r="H382" s="102"/>
      <c r="I382" s="102"/>
    </row>
    <row r="383" spans="1:9" ht="18">
      <c r="A383" s="102"/>
      <c r="B383" s="102"/>
      <c r="C383" s="102"/>
      <c r="D383" s="102"/>
      <c r="E383" s="102"/>
      <c r="F383" s="102"/>
      <c r="G383" s="102"/>
      <c r="H383" s="102"/>
      <c r="I383" s="102"/>
    </row>
    <row r="384" spans="1:9" ht="18">
      <c r="A384" s="102"/>
      <c r="B384" s="102"/>
      <c r="C384" s="102"/>
      <c r="D384" s="102"/>
      <c r="E384" s="102"/>
      <c r="F384" s="102"/>
      <c r="G384" s="102"/>
      <c r="H384" s="102"/>
      <c r="I384" s="102"/>
    </row>
    <row r="385" spans="1:9" ht="18">
      <c r="A385" s="102"/>
      <c r="B385" s="102"/>
      <c r="C385" s="102"/>
      <c r="D385" s="102"/>
      <c r="E385" s="102"/>
      <c r="F385" s="102"/>
      <c r="G385" s="102"/>
      <c r="H385" s="102"/>
      <c r="I385" s="102"/>
    </row>
    <row r="386" spans="1:9" ht="18">
      <c r="A386" s="102"/>
      <c r="B386" s="102"/>
      <c r="C386" s="102"/>
      <c r="D386" s="102"/>
      <c r="E386" s="102"/>
      <c r="F386" s="102"/>
      <c r="G386" s="102"/>
      <c r="H386" s="102"/>
      <c r="I386" s="102"/>
    </row>
    <row r="387" spans="1:9" ht="18">
      <c r="A387" s="102"/>
      <c r="B387" s="102"/>
      <c r="C387" s="102"/>
      <c r="D387" s="102"/>
      <c r="E387" s="102"/>
      <c r="F387" s="102"/>
      <c r="G387" s="102"/>
      <c r="H387" s="102"/>
      <c r="I387" s="102"/>
    </row>
    <row r="388" spans="1:9" ht="18">
      <c r="A388" s="102"/>
      <c r="B388" s="102"/>
      <c r="C388" s="102"/>
      <c r="D388" s="102"/>
      <c r="E388" s="102"/>
      <c r="F388" s="102"/>
      <c r="G388" s="102"/>
      <c r="H388" s="102"/>
      <c r="I388" s="102"/>
    </row>
    <row r="389" spans="1:9" ht="18">
      <c r="A389" s="102"/>
      <c r="B389" s="102"/>
      <c r="C389" s="102"/>
      <c r="D389" s="102"/>
      <c r="E389" s="102"/>
      <c r="F389" s="102"/>
      <c r="G389" s="102"/>
      <c r="H389" s="102"/>
      <c r="I389" s="102"/>
    </row>
    <row r="390" spans="1:9" ht="18">
      <c r="A390" s="102"/>
      <c r="B390" s="102"/>
      <c r="C390" s="102"/>
      <c r="D390" s="102"/>
      <c r="E390" s="102"/>
      <c r="F390" s="102"/>
      <c r="G390" s="102"/>
      <c r="H390" s="102"/>
      <c r="I390" s="102"/>
    </row>
    <row r="391" spans="1:9" ht="18">
      <c r="A391" s="102"/>
      <c r="B391" s="102"/>
      <c r="C391" s="102"/>
      <c r="D391" s="102"/>
      <c r="E391" s="102"/>
      <c r="F391" s="102"/>
      <c r="G391" s="102"/>
      <c r="H391" s="102"/>
      <c r="I391" s="102"/>
    </row>
    <row r="392" spans="1:9" ht="18">
      <c r="A392" s="102"/>
      <c r="B392" s="102"/>
      <c r="C392" s="102"/>
      <c r="D392" s="102"/>
      <c r="E392" s="102"/>
      <c r="F392" s="102"/>
      <c r="G392" s="102"/>
      <c r="H392" s="102"/>
      <c r="I392" s="102"/>
    </row>
    <row r="393" spans="1:9" ht="18">
      <c r="A393" s="102"/>
      <c r="B393" s="102"/>
      <c r="C393" s="102"/>
      <c r="D393" s="102"/>
      <c r="E393" s="102"/>
      <c r="F393" s="102"/>
      <c r="G393" s="102"/>
      <c r="H393" s="102"/>
      <c r="I393" s="102"/>
    </row>
    <row r="394" spans="1:9" ht="18">
      <c r="A394" s="102"/>
      <c r="B394" s="102"/>
      <c r="C394" s="102"/>
      <c r="D394" s="102"/>
      <c r="E394" s="102"/>
      <c r="F394" s="102"/>
      <c r="G394" s="102"/>
      <c r="H394" s="102"/>
      <c r="I394" s="102"/>
    </row>
    <row r="395" spans="1:9" ht="18">
      <c r="A395" s="102"/>
      <c r="B395" s="102"/>
      <c r="C395" s="102"/>
      <c r="D395" s="102"/>
      <c r="E395" s="102"/>
      <c r="F395" s="102"/>
      <c r="G395" s="102"/>
      <c r="H395" s="102"/>
      <c r="I395" s="102"/>
    </row>
    <row r="396" spans="1:9" ht="18">
      <c r="A396" s="102"/>
      <c r="B396" s="102"/>
      <c r="C396" s="102"/>
      <c r="D396" s="102"/>
      <c r="E396" s="102"/>
      <c r="F396" s="102"/>
      <c r="G396" s="102"/>
      <c r="H396" s="102"/>
      <c r="I396" s="102"/>
    </row>
    <row r="397" spans="1:9" ht="18">
      <c r="A397" s="102"/>
      <c r="B397" s="102"/>
      <c r="C397" s="102"/>
      <c r="D397" s="102"/>
      <c r="E397" s="102"/>
      <c r="F397" s="102"/>
      <c r="G397" s="102"/>
      <c r="H397" s="102"/>
      <c r="I397" s="102"/>
    </row>
    <row r="398" spans="1:9" ht="18">
      <c r="A398" s="102"/>
      <c r="B398" s="102"/>
      <c r="C398" s="102"/>
      <c r="D398" s="102"/>
      <c r="E398" s="102"/>
      <c r="F398" s="102"/>
      <c r="G398" s="102"/>
      <c r="H398" s="102"/>
      <c r="I398" s="102"/>
    </row>
    <row r="399" spans="1:9" ht="18">
      <c r="A399" s="102"/>
      <c r="B399" s="102"/>
      <c r="C399" s="102"/>
      <c r="D399" s="102"/>
      <c r="E399" s="102"/>
      <c r="F399" s="102"/>
      <c r="G399" s="102"/>
      <c r="H399" s="102"/>
      <c r="I399" s="102"/>
    </row>
    <row r="400" spans="1:9" ht="18">
      <c r="A400" s="102"/>
      <c r="B400" s="102"/>
      <c r="C400" s="102"/>
      <c r="D400" s="102"/>
      <c r="E400" s="102"/>
      <c r="F400" s="102"/>
      <c r="G400" s="102"/>
      <c r="H400" s="102"/>
      <c r="I400" s="102"/>
    </row>
    <row r="401" spans="1:9" ht="18">
      <c r="A401" s="102"/>
      <c r="B401" s="102"/>
      <c r="C401" s="102"/>
      <c r="D401" s="102"/>
      <c r="E401" s="102"/>
      <c r="F401" s="102"/>
      <c r="G401" s="102"/>
      <c r="H401" s="102"/>
      <c r="I401" s="102"/>
    </row>
    <row r="402" spans="1:9" ht="18">
      <c r="A402" s="102"/>
      <c r="B402" s="102"/>
      <c r="C402" s="102"/>
      <c r="D402" s="102"/>
      <c r="E402" s="102"/>
      <c r="F402" s="102"/>
      <c r="G402" s="102"/>
      <c r="H402" s="102"/>
      <c r="I402" s="102"/>
    </row>
    <row r="403" spans="1:9" ht="18">
      <c r="A403" s="102"/>
      <c r="B403" s="102"/>
      <c r="C403" s="102"/>
      <c r="D403" s="102"/>
      <c r="E403" s="102"/>
      <c r="F403" s="102"/>
      <c r="G403" s="102"/>
      <c r="H403" s="102"/>
      <c r="I403" s="102"/>
    </row>
    <row r="404" spans="1:9" ht="18">
      <c r="A404" s="102"/>
      <c r="B404" s="102"/>
      <c r="C404" s="102"/>
      <c r="D404" s="102"/>
      <c r="E404" s="102"/>
      <c r="F404" s="102"/>
      <c r="G404" s="102"/>
      <c r="H404" s="102"/>
      <c r="I404" s="102"/>
    </row>
    <row r="405" spans="1:9" ht="18">
      <c r="A405" s="102"/>
      <c r="B405" s="102"/>
      <c r="C405" s="102"/>
      <c r="D405" s="102"/>
      <c r="E405" s="102"/>
      <c r="F405" s="102"/>
      <c r="G405" s="102"/>
      <c r="H405" s="102"/>
      <c r="I405" s="102"/>
    </row>
    <row r="406" spans="1:9" ht="18">
      <c r="A406" s="102"/>
      <c r="B406" s="102"/>
      <c r="C406" s="102"/>
      <c r="D406" s="102"/>
      <c r="E406" s="102"/>
      <c r="F406" s="102"/>
      <c r="G406" s="102"/>
      <c r="H406" s="102"/>
      <c r="I406" s="102"/>
    </row>
    <row r="407" spans="1:9" ht="18">
      <c r="A407" s="102"/>
      <c r="B407" s="102"/>
      <c r="C407" s="102"/>
      <c r="D407" s="102"/>
      <c r="E407" s="102"/>
      <c r="F407" s="102"/>
      <c r="G407" s="102"/>
      <c r="H407" s="102"/>
      <c r="I407" s="102"/>
    </row>
    <row r="408" spans="1:9" ht="18">
      <c r="A408" s="102"/>
      <c r="B408" s="102"/>
      <c r="C408" s="102"/>
      <c r="D408" s="102"/>
      <c r="E408" s="102"/>
      <c r="F408" s="102"/>
      <c r="G408" s="102"/>
      <c r="H408" s="102"/>
      <c r="I408" s="102"/>
    </row>
    <row r="409" spans="1:9" ht="18">
      <c r="A409" s="102"/>
      <c r="B409" s="102"/>
      <c r="C409" s="102"/>
      <c r="D409" s="102"/>
      <c r="E409" s="102"/>
      <c r="F409" s="102"/>
      <c r="G409" s="102"/>
      <c r="H409" s="102"/>
      <c r="I409" s="102"/>
    </row>
    <row r="410" spans="1:9" ht="18">
      <c r="A410" s="102"/>
      <c r="B410" s="102"/>
      <c r="C410" s="102"/>
      <c r="D410" s="102"/>
      <c r="E410" s="102"/>
      <c r="F410" s="102"/>
      <c r="G410" s="102"/>
      <c r="H410" s="102"/>
      <c r="I410" s="102"/>
    </row>
    <row r="411" spans="1:9" ht="18">
      <c r="A411" s="102"/>
      <c r="B411" s="102"/>
      <c r="C411" s="102"/>
      <c r="D411" s="102"/>
      <c r="E411" s="102"/>
      <c r="F411" s="102"/>
      <c r="G411" s="102"/>
      <c r="H411" s="102"/>
      <c r="I411" s="102"/>
    </row>
    <row r="412" spans="1:9" ht="18">
      <c r="A412" s="102"/>
      <c r="B412" s="102"/>
      <c r="C412" s="102"/>
      <c r="D412" s="102"/>
      <c r="E412" s="102"/>
      <c r="F412" s="102"/>
      <c r="G412" s="102"/>
      <c r="H412" s="102"/>
      <c r="I412" s="102"/>
    </row>
    <row r="413" spans="1:9" ht="18">
      <c r="A413" s="102"/>
      <c r="B413" s="102"/>
      <c r="C413" s="102"/>
      <c r="D413" s="102"/>
      <c r="E413" s="102"/>
      <c r="F413" s="102"/>
      <c r="G413" s="102"/>
      <c r="H413" s="102"/>
      <c r="I413" s="102"/>
    </row>
    <row r="414" spans="1:9" ht="18">
      <c r="A414" s="102"/>
      <c r="B414" s="102"/>
      <c r="C414" s="102"/>
      <c r="D414" s="102"/>
      <c r="E414" s="102"/>
      <c r="F414" s="102"/>
      <c r="G414" s="102"/>
      <c r="H414" s="102"/>
      <c r="I414" s="102"/>
    </row>
    <row r="415" spans="1:9" ht="18">
      <c r="A415" s="102"/>
      <c r="B415" s="102"/>
      <c r="C415" s="102"/>
      <c r="D415" s="102"/>
      <c r="E415" s="102"/>
      <c r="F415" s="102"/>
      <c r="G415" s="102"/>
      <c r="H415" s="102"/>
      <c r="I415" s="102"/>
    </row>
    <row r="416" spans="1:9" ht="18">
      <c r="A416" s="102"/>
      <c r="B416" s="102"/>
      <c r="C416" s="102"/>
      <c r="D416" s="102"/>
      <c r="E416" s="102"/>
      <c r="F416" s="102"/>
      <c r="G416" s="102"/>
      <c r="H416" s="102"/>
      <c r="I416" s="102"/>
    </row>
    <row r="417" spans="1:9" ht="18">
      <c r="A417" s="102"/>
      <c r="B417" s="102"/>
      <c r="C417" s="102"/>
      <c r="D417" s="102"/>
      <c r="E417" s="102"/>
      <c r="F417" s="102"/>
      <c r="G417" s="102"/>
      <c r="H417" s="102"/>
      <c r="I417" s="102"/>
    </row>
    <row r="418" spans="1:9" ht="18">
      <c r="A418" s="102"/>
      <c r="B418" s="102"/>
      <c r="C418" s="102"/>
      <c r="D418" s="102"/>
      <c r="E418" s="102"/>
      <c r="F418" s="102"/>
      <c r="G418" s="102"/>
      <c r="H418" s="102"/>
      <c r="I418" s="102"/>
    </row>
    <row r="419" spans="1:9" ht="18">
      <c r="A419" s="102"/>
      <c r="B419" s="102"/>
      <c r="C419" s="102"/>
      <c r="D419" s="102"/>
      <c r="E419" s="102"/>
      <c r="F419" s="102"/>
      <c r="G419" s="102"/>
      <c r="H419" s="102"/>
      <c r="I419" s="102"/>
    </row>
    <row r="420" spans="1:9" ht="18">
      <c r="A420" s="102"/>
      <c r="B420" s="102"/>
      <c r="C420" s="102"/>
      <c r="D420" s="102"/>
      <c r="E420" s="102"/>
      <c r="F420" s="102"/>
      <c r="G420" s="102"/>
      <c r="H420" s="102"/>
      <c r="I420" s="102"/>
    </row>
    <row r="421" spans="1:9" ht="18">
      <c r="A421" s="102"/>
      <c r="B421" s="102"/>
      <c r="C421" s="102"/>
      <c r="D421" s="102"/>
      <c r="E421" s="102"/>
      <c r="F421" s="102"/>
      <c r="G421" s="102"/>
      <c r="H421" s="102"/>
      <c r="I421" s="102"/>
    </row>
    <row r="422" spans="1:9" ht="18">
      <c r="A422" s="102"/>
      <c r="B422" s="102"/>
      <c r="C422" s="102"/>
      <c r="D422" s="102"/>
      <c r="E422" s="102"/>
      <c r="F422" s="102"/>
      <c r="G422" s="102"/>
      <c r="H422" s="102"/>
      <c r="I422" s="102"/>
    </row>
    <row r="423" spans="1:9" ht="18">
      <c r="A423" s="102"/>
      <c r="B423" s="102"/>
      <c r="C423" s="102"/>
      <c r="D423" s="102"/>
      <c r="E423" s="102"/>
      <c r="F423" s="102"/>
      <c r="G423" s="102"/>
      <c r="H423" s="102"/>
      <c r="I423" s="102"/>
    </row>
    <row r="424" spans="1:9" ht="18">
      <c r="A424" s="102"/>
      <c r="B424" s="102"/>
      <c r="C424" s="102"/>
      <c r="D424" s="102"/>
      <c r="E424" s="102"/>
      <c r="F424" s="102"/>
      <c r="G424" s="102"/>
      <c r="H424" s="102"/>
      <c r="I424" s="102"/>
    </row>
    <row r="425" spans="1:9" ht="18">
      <c r="A425" s="102"/>
      <c r="B425" s="102"/>
      <c r="C425" s="102"/>
      <c r="D425" s="102"/>
      <c r="E425" s="102"/>
      <c r="F425" s="102"/>
      <c r="G425" s="102"/>
      <c r="H425" s="102"/>
      <c r="I425" s="102"/>
    </row>
    <row r="426" spans="1:9" ht="18">
      <c r="A426" s="102"/>
      <c r="B426" s="102"/>
      <c r="C426" s="102"/>
      <c r="D426" s="102"/>
      <c r="E426" s="102"/>
      <c r="F426" s="102"/>
      <c r="G426" s="102"/>
      <c r="H426" s="102"/>
      <c r="I426" s="102"/>
    </row>
    <row r="427" spans="1:9" ht="18">
      <c r="A427" s="102"/>
      <c r="B427" s="102"/>
      <c r="C427" s="102"/>
      <c r="D427" s="102"/>
      <c r="E427" s="102"/>
      <c r="F427" s="102"/>
      <c r="G427" s="102"/>
      <c r="H427" s="102"/>
      <c r="I427" s="102"/>
    </row>
    <row r="428" spans="1:9" ht="18">
      <c r="A428" s="102"/>
      <c r="B428" s="102"/>
      <c r="C428" s="102"/>
      <c r="D428" s="102"/>
      <c r="E428" s="102"/>
      <c r="F428" s="102"/>
      <c r="G428" s="102"/>
      <c r="H428" s="102"/>
      <c r="I428" s="102"/>
    </row>
    <row r="429" spans="1:9" ht="18">
      <c r="A429" s="102"/>
      <c r="B429" s="102"/>
      <c r="C429" s="102"/>
      <c r="D429" s="102"/>
      <c r="E429" s="102"/>
      <c r="F429" s="102"/>
      <c r="G429" s="102"/>
      <c r="H429" s="102"/>
      <c r="I429" s="102"/>
    </row>
    <row r="430" spans="1:9" ht="18">
      <c r="A430" s="102"/>
      <c r="B430" s="102"/>
      <c r="C430" s="102"/>
      <c r="D430" s="102"/>
      <c r="E430" s="102"/>
      <c r="F430" s="102"/>
      <c r="G430" s="102"/>
      <c r="H430" s="102"/>
      <c r="I430" s="102"/>
    </row>
    <row r="431" spans="1:9" ht="18">
      <c r="A431" s="102"/>
      <c r="B431" s="102"/>
      <c r="C431" s="102"/>
      <c r="D431" s="102"/>
      <c r="E431" s="102"/>
      <c r="F431" s="102"/>
      <c r="G431" s="102"/>
      <c r="H431" s="102"/>
      <c r="I431" s="102"/>
    </row>
    <row r="432" spans="1:9" ht="18">
      <c r="A432" s="102"/>
      <c r="B432" s="102"/>
      <c r="C432" s="102"/>
      <c r="D432" s="102"/>
      <c r="E432" s="102"/>
      <c r="F432" s="102"/>
      <c r="G432" s="102"/>
      <c r="H432" s="102"/>
      <c r="I432" s="102"/>
    </row>
    <row r="433" spans="1:9" ht="18">
      <c r="A433" s="102"/>
      <c r="B433" s="102"/>
      <c r="C433" s="102"/>
      <c r="D433" s="102"/>
      <c r="E433" s="102"/>
      <c r="F433" s="102"/>
      <c r="G433" s="102"/>
      <c r="H433" s="102"/>
      <c r="I433" s="102"/>
    </row>
    <row r="434" spans="1:9" ht="18">
      <c r="A434" s="102"/>
      <c r="B434" s="102"/>
      <c r="C434" s="102"/>
      <c r="D434" s="102"/>
      <c r="E434" s="102"/>
      <c r="F434" s="102"/>
      <c r="G434" s="102"/>
      <c r="H434" s="102"/>
      <c r="I434" s="102"/>
    </row>
    <row r="435" spans="1:9" ht="18">
      <c r="A435" s="102"/>
      <c r="B435" s="102"/>
      <c r="C435" s="102"/>
      <c r="D435" s="102"/>
      <c r="E435" s="102"/>
      <c r="F435" s="102"/>
      <c r="G435" s="102"/>
      <c r="H435" s="102"/>
      <c r="I435" s="102"/>
    </row>
    <row r="436" spans="1:9" ht="18">
      <c r="A436" s="102"/>
      <c r="B436" s="102"/>
      <c r="C436" s="102"/>
      <c r="D436" s="102"/>
      <c r="E436" s="102"/>
      <c r="F436" s="102"/>
      <c r="G436" s="102"/>
      <c r="H436" s="102"/>
      <c r="I436" s="102"/>
    </row>
    <row r="437" spans="1:9" ht="18">
      <c r="A437" s="102"/>
      <c r="B437" s="102"/>
      <c r="C437" s="102"/>
      <c r="D437" s="102"/>
      <c r="E437" s="102"/>
      <c r="F437" s="102"/>
      <c r="G437" s="102"/>
      <c r="H437" s="102"/>
      <c r="I437" s="102"/>
    </row>
    <row r="438" spans="1:9" ht="18">
      <c r="A438" s="102"/>
      <c r="B438" s="102"/>
      <c r="C438" s="102"/>
      <c r="D438" s="102"/>
      <c r="E438" s="102"/>
      <c r="F438" s="102"/>
      <c r="G438" s="102"/>
      <c r="H438" s="102"/>
      <c r="I438" s="102"/>
    </row>
    <row r="439" spans="1:9" ht="18">
      <c r="A439" s="102"/>
      <c r="B439" s="102"/>
      <c r="C439" s="102"/>
      <c r="D439" s="102"/>
      <c r="E439" s="102"/>
      <c r="F439" s="102"/>
      <c r="G439" s="102"/>
      <c r="H439" s="102"/>
      <c r="I439" s="102"/>
    </row>
    <row r="440" spans="1:9" ht="18">
      <c r="A440" s="102"/>
      <c r="B440" s="102"/>
      <c r="C440" s="102"/>
      <c r="D440" s="102"/>
      <c r="E440" s="102"/>
      <c r="F440" s="102"/>
      <c r="G440" s="102"/>
      <c r="H440" s="102"/>
      <c r="I440" s="102"/>
    </row>
    <row r="441" spans="1:9" ht="18">
      <c r="A441" s="102"/>
      <c r="B441" s="102"/>
      <c r="C441" s="102"/>
      <c r="D441" s="102"/>
      <c r="E441" s="102"/>
      <c r="F441" s="102"/>
      <c r="G441" s="102"/>
      <c r="H441" s="102"/>
      <c r="I441" s="102"/>
    </row>
    <row r="442" spans="1:9" ht="18">
      <c r="A442" s="102"/>
      <c r="B442" s="102"/>
      <c r="C442" s="102"/>
      <c r="D442" s="102"/>
      <c r="E442" s="102"/>
      <c r="F442" s="102"/>
      <c r="G442" s="102"/>
      <c r="H442" s="102"/>
      <c r="I442" s="102"/>
    </row>
    <row r="443" spans="1:9" ht="18">
      <c r="A443" s="102"/>
      <c r="B443" s="102"/>
      <c r="C443" s="102"/>
      <c r="D443" s="102"/>
      <c r="E443" s="102"/>
      <c r="F443" s="102"/>
      <c r="G443" s="102"/>
      <c r="H443" s="102"/>
      <c r="I443" s="102"/>
    </row>
    <row r="444" spans="1:9" ht="18">
      <c r="A444" s="102"/>
      <c r="B444" s="102"/>
      <c r="C444" s="102"/>
      <c r="D444" s="102"/>
      <c r="E444" s="102"/>
      <c r="F444" s="102"/>
      <c r="G444" s="102"/>
      <c r="H444" s="102"/>
      <c r="I444" s="102"/>
    </row>
    <row r="445" spans="1:9" ht="18">
      <c r="A445" s="102"/>
      <c r="B445" s="102"/>
      <c r="C445" s="102"/>
      <c r="D445" s="102"/>
      <c r="E445" s="102"/>
      <c r="F445" s="102"/>
      <c r="G445" s="102"/>
      <c r="H445" s="102"/>
      <c r="I445" s="102"/>
    </row>
    <row r="446" spans="1:9" ht="18">
      <c r="A446" s="102"/>
      <c r="B446" s="102"/>
      <c r="C446" s="102"/>
      <c r="D446" s="102"/>
      <c r="E446" s="102"/>
      <c r="F446" s="102"/>
      <c r="G446" s="102"/>
      <c r="H446" s="102"/>
      <c r="I446" s="102"/>
    </row>
    <row r="447" spans="1:9" ht="18">
      <c r="A447" s="102"/>
      <c r="B447" s="102"/>
      <c r="C447" s="102"/>
      <c r="D447" s="102"/>
      <c r="E447" s="102"/>
      <c r="F447" s="102"/>
      <c r="G447" s="102"/>
      <c r="H447" s="102"/>
      <c r="I447" s="102"/>
    </row>
    <row r="448" spans="1:9" ht="18">
      <c r="A448" s="102"/>
      <c r="B448" s="102"/>
      <c r="C448" s="102"/>
      <c r="D448" s="102"/>
      <c r="E448" s="102"/>
      <c r="F448" s="102"/>
      <c r="G448" s="102"/>
      <c r="H448" s="102"/>
      <c r="I448" s="102"/>
    </row>
    <row r="449" spans="1:9" ht="18">
      <c r="A449" s="102"/>
      <c r="B449" s="102"/>
      <c r="C449" s="102"/>
      <c r="D449" s="102"/>
      <c r="E449" s="102"/>
      <c r="F449" s="102"/>
      <c r="G449" s="102"/>
      <c r="H449" s="102"/>
      <c r="I449" s="102"/>
    </row>
    <row r="450" spans="1:9" ht="18">
      <c r="A450" s="102"/>
      <c r="B450" s="102"/>
      <c r="C450" s="102"/>
      <c r="D450" s="102"/>
      <c r="E450" s="102"/>
      <c r="F450" s="102"/>
      <c r="G450" s="102"/>
      <c r="H450" s="102"/>
      <c r="I450" s="102"/>
    </row>
    <row r="451" spans="1:9" ht="18">
      <c r="A451" s="102"/>
      <c r="B451" s="102"/>
      <c r="C451" s="102"/>
      <c r="D451" s="102"/>
      <c r="E451" s="102"/>
      <c r="F451" s="102"/>
      <c r="G451" s="102"/>
      <c r="H451" s="102"/>
      <c r="I451" s="102"/>
    </row>
    <row r="452" spans="1:9" ht="18">
      <c r="A452" s="102"/>
      <c r="B452" s="102"/>
      <c r="C452" s="102"/>
      <c r="D452" s="102"/>
      <c r="E452" s="102"/>
      <c r="F452" s="102"/>
      <c r="G452" s="102"/>
      <c r="H452" s="102"/>
      <c r="I452" s="102"/>
    </row>
    <row r="453" spans="1:9" ht="18">
      <c r="A453" s="102"/>
      <c r="B453" s="102"/>
      <c r="C453" s="102"/>
      <c r="D453" s="102"/>
      <c r="E453" s="102"/>
      <c r="F453" s="102"/>
      <c r="G453" s="102"/>
      <c r="H453" s="102"/>
      <c r="I453" s="102"/>
    </row>
    <row r="454" spans="1:9" ht="18">
      <c r="A454" s="102"/>
      <c r="B454" s="102"/>
      <c r="C454" s="102"/>
      <c r="D454" s="102"/>
      <c r="E454" s="102"/>
      <c r="F454" s="102"/>
      <c r="G454" s="102"/>
      <c r="H454" s="102"/>
      <c r="I454" s="102"/>
    </row>
    <row r="455" spans="1:9" ht="18">
      <c r="A455" s="102"/>
      <c r="B455" s="102"/>
      <c r="C455" s="102"/>
      <c r="D455" s="102"/>
      <c r="E455" s="102"/>
      <c r="F455" s="102"/>
      <c r="G455" s="102"/>
      <c r="H455" s="102"/>
      <c r="I455" s="102"/>
    </row>
    <row r="456" spans="1:9" ht="18">
      <c r="A456" s="102"/>
      <c r="B456" s="102"/>
      <c r="C456" s="102"/>
      <c r="D456" s="102"/>
      <c r="E456" s="102"/>
      <c r="F456" s="102"/>
      <c r="G456" s="102"/>
      <c r="H456" s="102"/>
      <c r="I456" s="102"/>
    </row>
    <row r="457" spans="1:9" ht="18">
      <c r="A457" s="102"/>
      <c r="B457" s="102"/>
      <c r="C457" s="102"/>
      <c r="D457" s="102"/>
      <c r="E457" s="102"/>
      <c r="F457" s="102"/>
      <c r="G457" s="102"/>
      <c r="H457" s="102"/>
      <c r="I457" s="102"/>
    </row>
    <row r="458" spans="1:9" ht="18">
      <c r="A458" s="102"/>
      <c r="B458" s="102"/>
      <c r="C458" s="102"/>
      <c r="D458" s="102"/>
      <c r="E458" s="102"/>
      <c r="F458" s="102"/>
      <c r="G458" s="102"/>
      <c r="H458" s="102"/>
      <c r="I458" s="102"/>
    </row>
    <row r="459" spans="1:9" ht="18">
      <c r="A459" s="102"/>
      <c r="B459" s="102"/>
      <c r="C459" s="102"/>
      <c r="D459" s="102"/>
      <c r="E459" s="102"/>
      <c r="F459" s="102"/>
      <c r="G459" s="102"/>
      <c r="H459" s="102"/>
      <c r="I459" s="102"/>
    </row>
    <row r="460" spans="1:9" ht="18">
      <c r="A460" s="102"/>
      <c r="B460" s="102"/>
      <c r="C460" s="102"/>
      <c r="D460" s="102"/>
      <c r="E460" s="102"/>
      <c r="F460" s="102"/>
      <c r="G460" s="102"/>
      <c r="H460" s="102"/>
      <c r="I460" s="102"/>
    </row>
    <row r="461" spans="1:9" ht="18">
      <c r="A461" s="102"/>
      <c r="B461" s="102"/>
      <c r="C461" s="102"/>
      <c r="D461" s="102"/>
      <c r="E461" s="102"/>
      <c r="F461" s="102"/>
      <c r="G461" s="102"/>
      <c r="H461" s="102"/>
      <c r="I461" s="102"/>
    </row>
    <row r="462" spans="1:9" ht="18">
      <c r="A462" s="102"/>
      <c r="B462" s="102"/>
      <c r="C462" s="102"/>
      <c r="D462" s="102"/>
      <c r="E462" s="102"/>
      <c r="F462" s="102"/>
      <c r="G462" s="102"/>
      <c r="H462" s="102"/>
      <c r="I462" s="102"/>
    </row>
    <row r="463" spans="1:9" ht="18">
      <c r="A463" s="102"/>
      <c r="B463" s="102"/>
      <c r="C463" s="102"/>
      <c r="D463" s="102"/>
      <c r="E463" s="102"/>
      <c r="F463" s="102"/>
      <c r="G463" s="102"/>
      <c r="H463" s="102"/>
      <c r="I463" s="102"/>
    </row>
    <row r="464" spans="1:9" ht="18">
      <c r="A464" s="102"/>
      <c r="B464" s="102"/>
      <c r="C464" s="102"/>
      <c r="D464" s="102"/>
      <c r="E464" s="102"/>
      <c r="F464" s="102"/>
      <c r="G464" s="102"/>
      <c r="H464" s="102"/>
      <c r="I464" s="102"/>
    </row>
    <row r="465" spans="1:9" ht="18">
      <c r="A465" s="102"/>
      <c r="B465" s="102"/>
      <c r="C465" s="102"/>
      <c r="D465" s="102"/>
      <c r="E465" s="102"/>
      <c r="F465" s="102"/>
      <c r="G465" s="102"/>
      <c r="H465" s="102"/>
      <c r="I465" s="102"/>
    </row>
    <row r="466" spans="1:9" ht="18">
      <c r="A466" s="102"/>
      <c r="B466" s="102"/>
      <c r="C466" s="102"/>
      <c r="D466" s="102"/>
      <c r="E466" s="102"/>
      <c r="F466" s="102"/>
      <c r="G466" s="102"/>
      <c r="H466" s="102"/>
      <c r="I466" s="102"/>
    </row>
    <row r="467" spans="1:9" ht="18">
      <c r="A467" s="102"/>
      <c r="B467" s="102"/>
      <c r="C467" s="102"/>
      <c r="D467" s="102"/>
      <c r="E467" s="102"/>
      <c r="F467" s="102"/>
      <c r="G467" s="102"/>
      <c r="H467" s="102"/>
      <c r="I467" s="102"/>
    </row>
    <row r="468" spans="1:9" ht="18">
      <c r="A468" s="102"/>
      <c r="B468" s="102"/>
      <c r="C468" s="102"/>
      <c r="D468" s="102"/>
      <c r="E468" s="102"/>
      <c r="F468" s="102"/>
      <c r="G468" s="102"/>
      <c r="H468" s="102"/>
      <c r="I468" s="102"/>
    </row>
    <row r="469" spans="1:9" ht="18">
      <c r="A469" s="102"/>
      <c r="B469" s="102"/>
      <c r="C469" s="102"/>
      <c r="D469" s="102"/>
      <c r="E469" s="102"/>
      <c r="F469" s="102"/>
      <c r="G469" s="102"/>
      <c r="H469" s="102"/>
      <c r="I469" s="102"/>
    </row>
    <row r="470" spans="1:9" ht="18">
      <c r="A470" s="102"/>
      <c r="B470" s="102"/>
      <c r="C470" s="102"/>
      <c r="D470" s="102"/>
      <c r="E470" s="102"/>
      <c r="F470" s="102"/>
      <c r="G470" s="102"/>
      <c r="H470" s="102"/>
      <c r="I470" s="102"/>
    </row>
    <row r="471" spans="1:9" ht="18">
      <c r="A471" s="102"/>
      <c r="B471" s="102"/>
      <c r="C471" s="102"/>
      <c r="D471" s="102"/>
      <c r="E471" s="102"/>
      <c r="F471" s="102"/>
      <c r="G471" s="102"/>
      <c r="H471" s="102"/>
      <c r="I471" s="102"/>
    </row>
    <row r="472" spans="1:9" ht="18">
      <c r="A472" s="102"/>
      <c r="B472" s="102"/>
      <c r="C472" s="102"/>
      <c r="D472" s="102"/>
      <c r="E472" s="102"/>
      <c r="F472" s="102"/>
      <c r="G472" s="102"/>
      <c r="H472" s="102"/>
      <c r="I472" s="102"/>
    </row>
    <row r="473" spans="1:9" ht="18">
      <c r="A473" s="102"/>
      <c r="B473" s="102"/>
      <c r="C473" s="102"/>
      <c r="D473" s="102"/>
      <c r="E473" s="102"/>
      <c r="F473" s="102"/>
      <c r="G473" s="102"/>
      <c r="H473" s="102"/>
      <c r="I473" s="102"/>
    </row>
    <row r="474" spans="1:9" ht="18">
      <c r="A474" s="102"/>
      <c r="B474" s="102"/>
      <c r="C474" s="102"/>
      <c r="D474" s="102"/>
      <c r="E474" s="102"/>
      <c r="F474" s="102"/>
      <c r="G474" s="102"/>
      <c r="H474" s="102"/>
      <c r="I474" s="102"/>
    </row>
    <row r="475" spans="1:9" ht="18">
      <c r="A475" s="102"/>
      <c r="B475" s="102"/>
      <c r="C475" s="102"/>
      <c r="D475" s="102"/>
      <c r="E475" s="102"/>
      <c r="F475" s="102"/>
      <c r="G475" s="102"/>
      <c r="H475" s="102"/>
      <c r="I475" s="102"/>
    </row>
    <row r="476" spans="1:9" ht="18">
      <c r="A476" s="102"/>
      <c r="B476" s="102"/>
      <c r="C476" s="102"/>
      <c r="D476" s="102"/>
      <c r="E476" s="102"/>
      <c r="F476" s="102"/>
      <c r="G476" s="102"/>
      <c r="H476" s="102"/>
      <c r="I476" s="102"/>
    </row>
    <row r="477" spans="1:9" ht="18">
      <c r="A477" s="102"/>
      <c r="B477" s="102"/>
      <c r="C477" s="102"/>
      <c r="D477" s="102"/>
      <c r="E477" s="102"/>
      <c r="F477" s="102"/>
      <c r="G477" s="102"/>
      <c r="H477" s="102"/>
      <c r="I477" s="102"/>
    </row>
    <row r="478" spans="1:9" ht="18">
      <c r="A478" s="102"/>
      <c r="B478" s="102"/>
      <c r="C478" s="102"/>
      <c r="D478" s="102"/>
      <c r="E478" s="102"/>
      <c r="F478" s="102"/>
      <c r="G478" s="102"/>
      <c r="H478" s="102"/>
      <c r="I478" s="102"/>
    </row>
    <row r="479" spans="1:9" ht="18">
      <c r="A479" s="102"/>
      <c r="B479" s="102"/>
      <c r="C479" s="102"/>
      <c r="D479" s="102"/>
      <c r="E479" s="102"/>
      <c r="F479" s="102"/>
      <c r="G479" s="102"/>
      <c r="H479" s="102"/>
      <c r="I479" s="102"/>
    </row>
    <row r="480" spans="1:9" ht="18">
      <c r="A480" s="102"/>
      <c r="B480" s="102"/>
      <c r="C480" s="102"/>
      <c r="D480" s="102"/>
      <c r="E480" s="102"/>
      <c r="F480" s="102"/>
      <c r="G480" s="102"/>
      <c r="H480" s="102"/>
      <c r="I480" s="102"/>
    </row>
    <row r="481" spans="1:9" ht="18">
      <c r="A481" s="102"/>
      <c r="B481" s="102"/>
      <c r="C481" s="102"/>
      <c r="D481" s="102"/>
      <c r="E481" s="102"/>
      <c r="F481" s="102"/>
      <c r="G481" s="102"/>
      <c r="H481" s="102"/>
      <c r="I481" s="102"/>
    </row>
    <row r="482" spans="1:9" ht="18">
      <c r="A482" s="102"/>
      <c r="B482" s="102"/>
      <c r="C482" s="102"/>
      <c r="D482" s="102"/>
      <c r="E482" s="102"/>
      <c r="F482" s="102"/>
      <c r="G482" s="102"/>
      <c r="H482" s="102"/>
      <c r="I482" s="102"/>
    </row>
    <row r="483" spans="1:9" ht="18">
      <c r="A483" s="102"/>
      <c r="B483" s="102"/>
      <c r="C483" s="102"/>
      <c r="D483" s="102"/>
      <c r="E483" s="102"/>
      <c r="F483" s="102"/>
      <c r="G483" s="102"/>
      <c r="H483" s="102"/>
      <c r="I483" s="102"/>
    </row>
    <row r="484" spans="1:9" ht="18">
      <c r="A484" s="102"/>
      <c r="B484" s="102"/>
      <c r="C484" s="102"/>
      <c r="D484" s="102"/>
      <c r="E484" s="102"/>
      <c r="F484" s="102"/>
      <c r="G484" s="102"/>
      <c r="H484" s="102"/>
      <c r="I484" s="102"/>
    </row>
    <row r="485" spans="1:9" ht="18">
      <c r="A485" s="102"/>
      <c r="B485" s="102"/>
      <c r="C485" s="102"/>
      <c r="D485" s="102"/>
      <c r="E485" s="102"/>
      <c r="F485" s="102"/>
      <c r="G485" s="102"/>
      <c r="H485" s="102"/>
      <c r="I485" s="102"/>
    </row>
    <row r="486" spans="1:9" ht="18">
      <c r="A486" s="102"/>
      <c r="B486" s="102"/>
      <c r="C486" s="102"/>
      <c r="D486" s="102"/>
      <c r="E486" s="102"/>
      <c r="F486" s="102"/>
      <c r="G486" s="102"/>
      <c r="H486" s="102"/>
      <c r="I486" s="102"/>
    </row>
    <row r="487" spans="1:9" ht="18">
      <c r="A487" s="102"/>
      <c r="B487" s="102"/>
      <c r="C487" s="102"/>
      <c r="D487" s="102"/>
      <c r="E487" s="102"/>
      <c r="F487" s="102"/>
      <c r="G487" s="102"/>
      <c r="H487" s="102"/>
      <c r="I487" s="102"/>
    </row>
    <row r="488" spans="1:9" ht="18">
      <c r="A488" s="102"/>
      <c r="B488" s="102"/>
      <c r="C488" s="102"/>
      <c r="D488" s="102"/>
      <c r="E488" s="102"/>
      <c r="F488" s="102"/>
      <c r="G488" s="102"/>
      <c r="H488" s="102"/>
      <c r="I488" s="102"/>
    </row>
    <row r="489" spans="1:9" ht="18">
      <c r="A489" s="102"/>
      <c r="B489" s="102"/>
      <c r="C489" s="102"/>
      <c r="D489" s="102"/>
      <c r="E489" s="102"/>
      <c r="F489" s="102"/>
      <c r="G489" s="102"/>
      <c r="H489" s="102"/>
      <c r="I489" s="102"/>
    </row>
    <row r="490" spans="1:9" ht="18">
      <c r="A490" s="102"/>
      <c r="B490" s="102"/>
      <c r="C490" s="102"/>
      <c r="D490" s="102"/>
      <c r="E490" s="102"/>
      <c r="F490" s="102"/>
      <c r="G490" s="102"/>
      <c r="H490" s="102"/>
      <c r="I490" s="102"/>
    </row>
    <row r="491" spans="1:9" ht="18">
      <c r="A491" s="102"/>
      <c r="B491" s="102"/>
      <c r="C491" s="102"/>
      <c r="D491" s="102"/>
      <c r="E491" s="102"/>
      <c r="F491" s="102"/>
      <c r="G491" s="102"/>
      <c r="H491" s="102"/>
      <c r="I491" s="102"/>
    </row>
    <row r="492" spans="1:9" ht="18">
      <c r="A492" s="102"/>
      <c r="B492" s="102"/>
      <c r="C492" s="102"/>
      <c r="D492" s="102"/>
      <c r="E492" s="102"/>
      <c r="F492" s="102"/>
      <c r="G492" s="102"/>
      <c r="H492" s="102"/>
      <c r="I492" s="102"/>
    </row>
    <row r="493" spans="1:9" ht="18">
      <c r="A493" s="102"/>
      <c r="B493" s="102"/>
      <c r="C493" s="102"/>
      <c r="D493" s="102"/>
      <c r="E493" s="102"/>
      <c r="F493" s="102"/>
      <c r="G493" s="102"/>
      <c r="H493" s="102"/>
      <c r="I493" s="102"/>
    </row>
    <row r="494" spans="1:9" ht="18">
      <c r="A494" s="102"/>
      <c r="B494" s="102"/>
      <c r="C494" s="102"/>
      <c r="D494" s="102"/>
      <c r="E494" s="102"/>
      <c r="F494" s="102"/>
      <c r="G494" s="102"/>
      <c r="H494" s="102"/>
      <c r="I494" s="102"/>
    </row>
    <row r="495" spans="1:9" ht="18">
      <c r="A495" s="102"/>
      <c r="B495" s="102"/>
      <c r="C495" s="102"/>
      <c r="D495" s="102"/>
      <c r="E495" s="102"/>
      <c r="F495" s="102"/>
      <c r="G495" s="102"/>
      <c r="H495" s="102"/>
      <c r="I495" s="102"/>
    </row>
    <row r="496" spans="1:9" ht="18">
      <c r="A496" s="102"/>
      <c r="B496" s="102"/>
      <c r="C496" s="102"/>
      <c r="D496" s="102"/>
      <c r="E496" s="102"/>
      <c r="F496" s="102"/>
      <c r="G496" s="102"/>
      <c r="H496" s="102"/>
      <c r="I496" s="102"/>
    </row>
    <row r="497" spans="1:9" ht="18">
      <c r="A497" s="102"/>
      <c r="B497" s="102"/>
      <c r="C497" s="102"/>
      <c r="D497" s="102"/>
      <c r="E497" s="102"/>
      <c r="F497" s="102"/>
      <c r="G497" s="102"/>
      <c r="H497" s="102"/>
      <c r="I497" s="102"/>
    </row>
    <row r="498" spans="1:9" ht="18">
      <c r="A498" s="102"/>
      <c r="B498" s="102"/>
      <c r="C498" s="102"/>
      <c r="D498" s="102"/>
      <c r="E498" s="102"/>
      <c r="F498" s="102"/>
      <c r="G498" s="102"/>
      <c r="H498" s="102"/>
      <c r="I498" s="102"/>
    </row>
    <row r="499" spans="1:9" ht="18">
      <c r="A499" s="102"/>
      <c r="B499" s="102"/>
      <c r="C499" s="102"/>
      <c r="D499" s="102"/>
      <c r="E499" s="102"/>
      <c r="F499" s="102"/>
      <c r="G499" s="102"/>
      <c r="H499" s="102"/>
      <c r="I499" s="102"/>
    </row>
    <row r="500" spans="1:9" ht="18">
      <c r="A500" s="102"/>
      <c r="B500" s="102"/>
      <c r="C500" s="102"/>
      <c r="D500" s="102"/>
      <c r="E500" s="102"/>
      <c r="F500" s="102"/>
      <c r="G500" s="102"/>
      <c r="H500" s="102"/>
      <c r="I500" s="102"/>
    </row>
    <row r="501" spans="1:9" ht="18">
      <c r="A501" s="102"/>
      <c r="B501" s="102"/>
      <c r="C501" s="102"/>
      <c r="D501" s="102"/>
      <c r="E501" s="102"/>
      <c r="F501" s="102"/>
      <c r="G501" s="102"/>
      <c r="H501" s="102"/>
      <c r="I501" s="102"/>
    </row>
    <row r="502" spans="1:9" ht="18">
      <c r="A502" s="102"/>
      <c r="B502" s="102"/>
      <c r="C502" s="102"/>
      <c r="D502" s="102"/>
      <c r="E502" s="102"/>
      <c r="F502" s="102"/>
      <c r="G502" s="102"/>
      <c r="H502" s="102"/>
      <c r="I502" s="102"/>
    </row>
    <row r="503" spans="1:9" ht="18">
      <c r="A503" s="102"/>
      <c r="B503" s="102"/>
      <c r="C503" s="102"/>
      <c r="D503" s="102"/>
      <c r="E503" s="102"/>
      <c r="F503" s="102"/>
      <c r="G503" s="102"/>
      <c r="H503" s="102"/>
      <c r="I503" s="102"/>
    </row>
    <row r="504" spans="1:9" ht="18">
      <c r="A504" s="102"/>
      <c r="B504" s="102"/>
      <c r="C504" s="102"/>
      <c r="D504" s="102"/>
      <c r="E504" s="102"/>
      <c r="F504" s="102"/>
      <c r="G504" s="102"/>
      <c r="H504" s="102"/>
      <c r="I504" s="102"/>
    </row>
    <row r="505" spans="1:9" ht="18">
      <c r="A505" s="102"/>
      <c r="B505" s="102"/>
      <c r="C505" s="102"/>
      <c r="D505" s="102"/>
      <c r="E505" s="102"/>
      <c r="F505" s="102"/>
      <c r="G505" s="102"/>
      <c r="H505" s="102"/>
      <c r="I505" s="102"/>
    </row>
    <row r="506" spans="1:9" ht="18">
      <c r="A506" s="102"/>
      <c r="B506" s="102"/>
      <c r="C506" s="102"/>
      <c r="D506" s="102"/>
      <c r="E506" s="102"/>
      <c r="F506" s="102"/>
      <c r="G506" s="102"/>
      <c r="H506" s="102"/>
      <c r="I506" s="102"/>
    </row>
    <row r="507" spans="1:9" ht="18">
      <c r="A507" s="102"/>
      <c r="B507" s="102"/>
      <c r="C507" s="102"/>
      <c r="D507" s="102"/>
      <c r="E507" s="102"/>
      <c r="F507" s="102"/>
      <c r="G507" s="102"/>
      <c r="H507" s="102"/>
      <c r="I507" s="102"/>
    </row>
    <row r="508" spans="1:9" ht="18">
      <c r="A508" s="102"/>
      <c r="B508" s="102"/>
      <c r="C508" s="102"/>
      <c r="D508" s="102"/>
      <c r="E508" s="102"/>
      <c r="F508" s="102"/>
      <c r="G508" s="102"/>
      <c r="H508" s="102"/>
      <c r="I508" s="102"/>
    </row>
    <row r="509" spans="1:9" ht="18">
      <c r="A509" s="102"/>
      <c r="B509" s="102"/>
      <c r="C509" s="102"/>
      <c r="D509" s="102"/>
      <c r="E509" s="102"/>
      <c r="F509" s="102"/>
      <c r="G509" s="102"/>
      <c r="H509" s="102"/>
      <c r="I509" s="102"/>
    </row>
    <row r="510" spans="1:9" ht="18">
      <c r="A510" s="102"/>
      <c r="B510" s="102"/>
      <c r="C510" s="102"/>
      <c r="D510" s="102"/>
      <c r="E510" s="102"/>
      <c r="F510" s="102"/>
      <c r="G510" s="102"/>
      <c r="H510" s="102"/>
      <c r="I510" s="102"/>
    </row>
    <row r="511" spans="1:9" ht="18">
      <c r="A511" s="102"/>
      <c r="B511" s="102"/>
      <c r="C511" s="102"/>
      <c r="D511" s="102"/>
      <c r="E511" s="102"/>
      <c r="F511" s="102"/>
      <c r="G511" s="102"/>
      <c r="H511" s="102"/>
      <c r="I511" s="102"/>
    </row>
    <row r="512" spans="1:9" ht="18">
      <c r="A512" s="102"/>
      <c r="B512" s="102"/>
      <c r="C512" s="102"/>
      <c r="D512" s="102"/>
      <c r="E512" s="102"/>
      <c r="F512" s="102"/>
      <c r="G512" s="102"/>
      <c r="H512" s="102"/>
      <c r="I512" s="102"/>
    </row>
    <row r="513" spans="1:9" ht="18">
      <c r="A513" s="102"/>
      <c r="B513" s="102"/>
      <c r="C513" s="102"/>
      <c r="D513" s="102"/>
      <c r="E513" s="102"/>
      <c r="F513" s="102"/>
      <c r="G513" s="102"/>
      <c r="H513" s="102"/>
      <c r="I513" s="102"/>
    </row>
    <row r="514" spans="1:9" ht="18">
      <c r="A514" s="102"/>
      <c r="B514" s="102"/>
      <c r="C514" s="102"/>
      <c r="D514" s="102"/>
      <c r="E514" s="102"/>
      <c r="F514" s="102"/>
      <c r="G514" s="102"/>
      <c r="H514" s="102"/>
      <c r="I514" s="102"/>
    </row>
    <row r="515" spans="1:9" ht="18">
      <c r="A515" s="102"/>
      <c r="B515" s="102"/>
      <c r="C515" s="102"/>
      <c r="D515" s="102"/>
      <c r="E515" s="102"/>
      <c r="F515" s="102"/>
      <c r="G515" s="102"/>
      <c r="H515" s="102"/>
      <c r="I515" s="102"/>
    </row>
    <row r="516" spans="1:9" ht="18">
      <c r="A516" s="102"/>
      <c r="B516" s="102"/>
      <c r="C516" s="102"/>
      <c r="D516" s="102"/>
      <c r="E516" s="102"/>
      <c r="F516" s="102"/>
      <c r="G516" s="102"/>
      <c r="H516" s="102"/>
      <c r="I516" s="102"/>
    </row>
    <row r="517" spans="1:9" ht="18">
      <c r="A517" s="102"/>
      <c r="B517" s="102"/>
      <c r="C517" s="102"/>
      <c r="D517" s="102"/>
      <c r="E517" s="102"/>
      <c r="F517" s="102"/>
      <c r="G517" s="102"/>
      <c r="H517" s="102"/>
      <c r="I517" s="102"/>
    </row>
    <row r="518" spans="1:9" ht="18">
      <c r="A518" s="102"/>
      <c r="B518" s="102"/>
      <c r="C518" s="102"/>
      <c r="D518" s="102"/>
      <c r="E518" s="102"/>
      <c r="F518" s="102"/>
      <c r="G518" s="102"/>
      <c r="H518" s="102"/>
      <c r="I518" s="102"/>
    </row>
    <row r="519" spans="1:9" ht="18">
      <c r="A519" s="102"/>
      <c r="B519" s="102"/>
      <c r="C519" s="102"/>
      <c r="D519" s="102"/>
      <c r="E519" s="102"/>
      <c r="F519" s="102"/>
      <c r="G519" s="102"/>
      <c r="H519" s="102"/>
      <c r="I519" s="102"/>
    </row>
    <row r="520" spans="1:9" ht="18">
      <c r="A520" s="102"/>
      <c r="B520" s="102"/>
      <c r="C520" s="102"/>
      <c r="D520" s="102"/>
      <c r="E520" s="102"/>
      <c r="F520" s="102"/>
      <c r="G520" s="102"/>
      <c r="H520" s="102"/>
      <c r="I520" s="102"/>
    </row>
    <row r="521" spans="1:9" ht="18">
      <c r="A521" s="102"/>
      <c r="B521" s="102"/>
      <c r="C521" s="102"/>
      <c r="D521" s="102"/>
      <c r="E521" s="102"/>
      <c r="F521" s="102"/>
      <c r="G521" s="102"/>
      <c r="H521" s="102"/>
      <c r="I521" s="102"/>
    </row>
    <row r="522" spans="1:9" ht="18">
      <c r="A522" s="102"/>
      <c r="B522" s="102"/>
      <c r="C522" s="102"/>
      <c r="D522" s="102"/>
      <c r="E522" s="102"/>
      <c r="F522" s="102"/>
      <c r="G522" s="102"/>
      <c r="H522" s="102"/>
      <c r="I522" s="102"/>
    </row>
    <row r="523" spans="1:9" ht="18">
      <c r="A523" s="102"/>
      <c r="B523" s="102"/>
      <c r="C523" s="102"/>
      <c r="D523" s="102"/>
      <c r="E523" s="102"/>
      <c r="F523" s="102"/>
      <c r="G523" s="102"/>
      <c r="H523" s="102"/>
      <c r="I523" s="102"/>
    </row>
    <row r="524" spans="1:9" ht="18">
      <c r="A524" s="102"/>
      <c r="B524" s="102"/>
      <c r="C524" s="102"/>
      <c r="D524" s="102"/>
      <c r="E524" s="102"/>
      <c r="F524" s="102"/>
      <c r="G524" s="102"/>
      <c r="H524" s="102"/>
      <c r="I524" s="102"/>
    </row>
    <row r="525" spans="1:9" ht="18">
      <c r="A525" s="102"/>
      <c r="B525" s="102"/>
      <c r="C525" s="102"/>
      <c r="D525" s="102"/>
      <c r="E525" s="102"/>
      <c r="F525" s="102"/>
      <c r="G525" s="102"/>
      <c r="H525" s="102"/>
      <c r="I525" s="102"/>
    </row>
    <row r="526" spans="1:9" ht="18">
      <c r="A526" s="102"/>
      <c r="B526" s="102"/>
      <c r="C526" s="102"/>
      <c r="D526" s="102"/>
      <c r="E526" s="102"/>
      <c r="F526" s="102"/>
      <c r="G526" s="102"/>
      <c r="H526" s="102"/>
      <c r="I526" s="102"/>
    </row>
    <row r="527" spans="1:9" ht="18">
      <c r="A527" s="102"/>
      <c r="B527" s="102"/>
      <c r="C527" s="102"/>
      <c r="D527" s="102"/>
      <c r="E527" s="102"/>
      <c r="F527" s="102"/>
      <c r="G527" s="102"/>
      <c r="H527" s="102"/>
      <c r="I527" s="102"/>
    </row>
    <row r="528" spans="1:9" ht="18">
      <c r="A528" s="102"/>
      <c r="B528" s="102"/>
      <c r="C528" s="102"/>
      <c r="D528" s="102"/>
      <c r="E528" s="102"/>
      <c r="F528" s="102"/>
      <c r="G528" s="102"/>
      <c r="H528" s="102"/>
      <c r="I528" s="102"/>
    </row>
    <row r="529" spans="1:9" ht="18">
      <c r="A529" s="102"/>
      <c r="B529" s="102"/>
      <c r="C529" s="102"/>
      <c r="D529" s="102"/>
      <c r="E529" s="102"/>
      <c r="F529" s="102"/>
      <c r="G529" s="102"/>
      <c r="H529" s="102"/>
      <c r="I529" s="102"/>
    </row>
    <row r="530" spans="1:9" ht="18">
      <c r="A530" s="102"/>
      <c r="B530" s="102"/>
      <c r="C530" s="102"/>
      <c r="D530" s="102"/>
      <c r="E530" s="102"/>
      <c r="F530" s="102"/>
      <c r="G530" s="102"/>
      <c r="H530" s="102"/>
      <c r="I530" s="102"/>
    </row>
    <row r="531" spans="1:9" ht="18">
      <c r="A531" s="102"/>
      <c r="B531" s="102"/>
      <c r="C531" s="102"/>
      <c r="D531" s="102"/>
      <c r="E531" s="102"/>
      <c r="F531" s="102"/>
      <c r="G531" s="102"/>
      <c r="H531" s="102"/>
      <c r="I531" s="102"/>
    </row>
    <row r="532" spans="1:9" ht="18">
      <c r="A532" s="102"/>
      <c r="B532" s="102"/>
      <c r="C532" s="102"/>
      <c r="D532" s="102"/>
      <c r="E532" s="102"/>
      <c r="F532" s="102"/>
      <c r="G532" s="102"/>
      <c r="H532" s="102"/>
      <c r="I532" s="102"/>
    </row>
    <row r="533" spans="1:9" ht="18">
      <c r="A533" s="102"/>
      <c r="B533" s="102"/>
      <c r="C533" s="102"/>
      <c r="D533" s="102"/>
      <c r="E533" s="102"/>
      <c r="F533" s="102"/>
      <c r="G533" s="102"/>
      <c r="H533" s="102"/>
      <c r="I533" s="102"/>
    </row>
    <row r="534" spans="1:9" ht="18">
      <c r="A534" s="102"/>
      <c r="B534" s="102"/>
      <c r="C534" s="102"/>
      <c r="D534" s="102"/>
      <c r="E534" s="102"/>
      <c r="F534" s="102"/>
      <c r="G534" s="102"/>
      <c r="H534" s="102"/>
      <c r="I534" s="102"/>
    </row>
    <row r="535" spans="1:9" ht="18">
      <c r="A535" s="102"/>
      <c r="B535" s="102"/>
      <c r="C535" s="102"/>
      <c r="D535" s="102"/>
      <c r="E535" s="102"/>
      <c r="F535" s="102"/>
      <c r="G535" s="102"/>
      <c r="H535" s="102"/>
      <c r="I535" s="102"/>
    </row>
    <row r="536" spans="1:9" ht="18">
      <c r="A536" s="102"/>
      <c r="B536" s="102"/>
      <c r="C536" s="102"/>
      <c r="D536" s="102"/>
      <c r="E536" s="102"/>
      <c r="F536" s="102"/>
      <c r="G536" s="102"/>
      <c r="H536" s="102"/>
      <c r="I536" s="102"/>
    </row>
    <row r="537" spans="1:9" ht="18">
      <c r="A537" s="102"/>
      <c r="B537" s="102"/>
      <c r="C537" s="102"/>
      <c r="D537" s="102"/>
      <c r="E537" s="102"/>
      <c r="F537" s="102"/>
      <c r="G537" s="102"/>
      <c r="H537" s="102"/>
      <c r="I537" s="102"/>
    </row>
    <row r="538" spans="1:9" ht="18">
      <c r="A538" s="102"/>
      <c r="B538" s="102"/>
      <c r="C538" s="102"/>
      <c r="D538" s="102"/>
      <c r="E538" s="102"/>
      <c r="F538" s="102"/>
      <c r="G538" s="102"/>
      <c r="H538" s="102"/>
      <c r="I538" s="102"/>
    </row>
    <row r="539" spans="1:9" ht="18">
      <c r="A539" s="102"/>
      <c r="B539" s="102"/>
      <c r="C539" s="102"/>
      <c r="D539" s="102"/>
      <c r="E539" s="102"/>
      <c r="F539" s="102"/>
      <c r="G539" s="102"/>
      <c r="H539" s="102"/>
      <c r="I539" s="102"/>
    </row>
    <row r="540" spans="1:9" ht="18">
      <c r="A540" s="102"/>
      <c r="B540" s="102"/>
      <c r="C540" s="102"/>
      <c r="D540" s="102"/>
      <c r="E540" s="102"/>
      <c r="F540" s="102"/>
      <c r="G540" s="102"/>
      <c r="H540" s="102"/>
      <c r="I540" s="102"/>
    </row>
    <row r="541" spans="1:9" ht="18">
      <c r="A541" s="102"/>
      <c r="B541" s="102"/>
      <c r="C541" s="102"/>
      <c r="D541" s="102"/>
      <c r="E541" s="102"/>
      <c r="F541" s="102"/>
      <c r="G541" s="102"/>
      <c r="H541" s="102"/>
      <c r="I541" s="102"/>
    </row>
    <row r="542" spans="1:9" ht="18">
      <c r="A542" s="102"/>
      <c r="B542" s="102"/>
      <c r="C542" s="102"/>
      <c r="D542" s="102"/>
      <c r="E542" s="102"/>
      <c r="F542" s="102"/>
      <c r="G542" s="102"/>
      <c r="H542" s="102"/>
      <c r="I542" s="102"/>
    </row>
    <row r="543" spans="1:9" ht="18">
      <c r="A543" s="102"/>
      <c r="B543" s="102"/>
      <c r="C543" s="102"/>
      <c r="D543" s="102"/>
      <c r="E543" s="102"/>
      <c r="F543" s="102"/>
      <c r="G543" s="102"/>
      <c r="H543" s="102"/>
      <c r="I543" s="102"/>
    </row>
    <row r="544" spans="1:9" ht="18">
      <c r="A544" s="102"/>
      <c r="B544" s="102"/>
      <c r="C544" s="102"/>
      <c r="D544" s="102"/>
      <c r="E544" s="102"/>
      <c r="F544" s="102"/>
      <c r="G544" s="102"/>
      <c r="H544" s="102"/>
      <c r="I544" s="102"/>
    </row>
    <row r="545" spans="1:9" ht="18">
      <c r="A545" s="102"/>
      <c r="B545" s="102"/>
      <c r="C545" s="102"/>
      <c r="D545" s="102"/>
      <c r="E545" s="102"/>
      <c r="F545" s="102"/>
      <c r="G545" s="102"/>
      <c r="H545" s="102"/>
      <c r="I545" s="102"/>
    </row>
    <row r="546" spans="1:9" ht="18">
      <c r="A546" s="102"/>
      <c r="B546" s="102"/>
      <c r="C546" s="102"/>
      <c r="D546" s="102"/>
      <c r="E546" s="102"/>
      <c r="F546" s="102"/>
      <c r="G546" s="102"/>
      <c r="H546" s="102"/>
      <c r="I546" s="102"/>
    </row>
    <row r="547" spans="1:9" ht="18">
      <c r="A547" s="102"/>
      <c r="B547" s="102"/>
      <c r="C547" s="102"/>
      <c r="D547" s="102"/>
      <c r="E547" s="102"/>
      <c r="F547" s="102"/>
      <c r="G547" s="102"/>
      <c r="H547" s="102"/>
      <c r="I547" s="102"/>
    </row>
    <row r="548" spans="1:9" ht="18">
      <c r="A548" s="102"/>
      <c r="B548" s="102"/>
      <c r="C548" s="102"/>
      <c r="D548" s="102"/>
      <c r="E548" s="102"/>
      <c r="F548" s="102"/>
      <c r="G548" s="102"/>
      <c r="H548" s="102"/>
      <c r="I548" s="102"/>
    </row>
    <row r="549" spans="1:9" ht="18">
      <c r="A549" s="102"/>
      <c r="B549" s="102"/>
      <c r="C549" s="102"/>
      <c r="D549" s="102"/>
      <c r="E549" s="102"/>
      <c r="F549" s="102"/>
      <c r="G549" s="102"/>
      <c r="H549" s="102"/>
      <c r="I549" s="102"/>
    </row>
    <row r="550" spans="1:9" ht="18">
      <c r="A550" s="102"/>
      <c r="B550" s="102"/>
      <c r="C550" s="102"/>
      <c r="D550" s="102"/>
      <c r="E550" s="102"/>
      <c r="F550" s="102"/>
      <c r="G550" s="102"/>
      <c r="H550" s="102"/>
      <c r="I550" s="102"/>
    </row>
    <row r="551" spans="1:9" ht="18">
      <c r="A551" s="102"/>
      <c r="B551" s="102"/>
      <c r="C551" s="102"/>
      <c r="D551" s="102"/>
      <c r="E551" s="102"/>
      <c r="F551" s="102"/>
      <c r="G551" s="102"/>
      <c r="H551" s="102"/>
      <c r="I551" s="102"/>
    </row>
    <row r="552" spans="1:9" ht="18">
      <c r="A552" s="102"/>
      <c r="B552" s="102"/>
      <c r="C552" s="102"/>
      <c r="D552" s="102"/>
      <c r="E552" s="102"/>
      <c r="F552" s="102"/>
      <c r="G552" s="102"/>
      <c r="H552" s="102"/>
      <c r="I552" s="102"/>
    </row>
    <row r="553" spans="1:9" ht="18">
      <c r="A553" s="102"/>
      <c r="B553" s="102"/>
      <c r="C553" s="102"/>
      <c r="D553" s="102"/>
      <c r="E553" s="102"/>
      <c r="F553" s="102"/>
      <c r="G553" s="102"/>
      <c r="H553" s="102"/>
      <c r="I553" s="102"/>
    </row>
    <row r="554" spans="1:9" ht="18">
      <c r="A554" s="102"/>
      <c r="B554" s="102"/>
      <c r="C554" s="102"/>
      <c r="D554" s="102"/>
      <c r="E554" s="102"/>
      <c r="F554" s="102"/>
      <c r="G554" s="102"/>
      <c r="H554" s="102"/>
      <c r="I554" s="102"/>
    </row>
    <row r="555" spans="1:9" ht="18">
      <c r="A555" s="102"/>
      <c r="B555" s="102"/>
      <c r="C555" s="102"/>
      <c r="D555" s="102"/>
      <c r="E555" s="102"/>
      <c r="F555" s="102"/>
      <c r="G555" s="102"/>
      <c r="H555" s="102"/>
      <c r="I555" s="102"/>
    </row>
    <row r="556" spans="1:9" ht="18">
      <c r="A556" s="102"/>
      <c r="B556" s="102"/>
      <c r="C556" s="102"/>
      <c r="D556" s="102"/>
      <c r="E556" s="102"/>
      <c r="F556" s="102"/>
      <c r="G556" s="102"/>
      <c r="H556" s="102"/>
      <c r="I556" s="102"/>
    </row>
    <row r="557" spans="1:9" ht="18">
      <c r="A557" s="102"/>
      <c r="B557" s="102"/>
      <c r="C557" s="102"/>
      <c r="D557" s="102"/>
      <c r="E557" s="102"/>
      <c r="F557" s="102"/>
      <c r="G557" s="102"/>
      <c r="H557" s="102"/>
      <c r="I557" s="102"/>
    </row>
    <row r="558" spans="1:9" ht="18">
      <c r="A558" s="102"/>
      <c r="B558" s="102"/>
      <c r="C558" s="102"/>
      <c r="D558" s="102"/>
      <c r="E558" s="102"/>
      <c r="F558" s="102"/>
      <c r="G558" s="102"/>
      <c r="H558" s="102"/>
      <c r="I558" s="102"/>
    </row>
    <row r="559" spans="1:9" ht="18">
      <c r="A559" s="102"/>
      <c r="B559" s="102"/>
      <c r="C559" s="102"/>
      <c r="D559" s="102"/>
      <c r="E559" s="102"/>
      <c r="F559" s="102"/>
      <c r="G559" s="102"/>
      <c r="H559" s="102"/>
      <c r="I559" s="102"/>
    </row>
    <row r="560" spans="1:9" ht="18">
      <c r="A560" s="102"/>
      <c r="B560" s="102"/>
      <c r="C560" s="102"/>
      <c r="D560" s="102"/>
      <c r="E560" s="102"/>
      <c r="F560" s="102"/>
      <c r="G560" s="102"/>
      <c r="H560" s="102"/>
      <c r="I560" s="102"/>
    </row>
    <row r="561" spans="1:9" ht="18">
      <c r="A561" s="102"/>
      <c r="B561" s="102"/>
      <c r="C561" s="102"/>
      <c r="D561" s="102"/>
      <c r="E561" s="102"/>
      <c r="F561" s="102"/>
      <c r="G561" s="102"/>
      <c r="H561" s="102"/>
      <c r="I561" s="102"/>
    </row>
    <row r="562" spans="1:9" ht="18">
      <c r="A562" s="102"/>
      <c r="B562" s="102"/>
      <c r="C562" s="102"/>
      <c r="D562" s="102"/>
      <c r="E562" s="102"/>
      <c r="F562" s="102"/>
      <c r="G562" s="102"/>
      <c r="H562" s="102"/>
      <c r="I562" s="102"/>
    </row>
    <row r="563" spans="1:9" ht="18">
      <c r="A563" s="102"/>
      <c r="B563" s="102"/>
      <c r="C563" s="102"/>
      <c r="D563" s="102"/>
      <c r="E563" s="102"/>
      <c r="F563" s="102"/>
      <c r="G563" s="102"/>
      <c r="H563" s="102"/>
      <c r="I563" s="102"/>
    </row>
    <row r="564" spans="1:9" ht="18">
      <c r="A564" s="102"/>
      <c r="B564" s="102"/>
      <c r="C564" s="102"/>
      <c r="D564" s="102"/>
      <c r="E564" s="102"/>
      <c r="F564" s="102"/>
      <c r="G564" s="102"/>
      <c r="H564" s="102"/>
      <c r="I564" s="102"/>
    </row>
    <row r="565" spans="1:9" ht="18">
      <c r="A565" s="102"/>
      <c r="B565" s="102"/>
      <c r="C565" s="102"/>
      <c r="D565" s="102"/>
      <c r="E565" s="102"/>
      <c r="F565" s="102"/>
      <c r="G565" s="102"/>
      <c r="H565" s="102"/>
      <c r="I565" s="102"/>
    </row>
    <row r="566" spans="1:9" ht="18">
      <c r="A566" s="102"/>
      <c r="B566" s="102"/>
      <c r="C566" s="102"/>
      <c r="D566" s="102"/>
      <c r="E566" s="102"/>
      <c r="F566" s="102"/>
      <c r="G566" s="102"/>
      <c r="H566" s="102"/>
      <c r="I566" s="102"/>
    </row>
    <row r="567" spans="1:9" ht="18">
      <c r="A567" s="102"/>
      <c r="B567" s="102"/>
      <c r="C567" s="102"/>
      <c r="D567" s="102"/>
      <c r="E567" s="102"/>
      <c r="F567" s="102"/>
      <c r="G567" s="102"/>
      <c r="H567" s="102"/>
      <c r="I567" s="102"/>
    </row>
    <row r="568" spans="1:9" ht="18">
      <c r="A568" s="102"/>
      <c r="B568" s="102"/>
      <c r="C568" s="102"/>
      <c r="D568" s="102"/>
      <c r="E568" s="102"/>
      <c r="F568" s="102"/>
      <c r="G568" s="102"/>
      <c r="H568" s="102"/>
      <c r="I568" s="102"/>
    </row>
    <row r="569" spans="1:9" ht="18">
      <c r="A569" s="102"/>
      <c r="B569" s="102"/>
      <c r="C569" s="102"/>
      <c r="D569" s="102"/>
      <c r="E569" s="102"/>
      <c r="F569" s="102"/>
      <c r="G569" s="102"/>
      <c r="H569" s="102"/>
      <c r="I569" s="102"/>
    </row>
    <row r="570" spans="1:9" ht="18">
      <c r="A570" s="102"/>
      <c r="B570" s="102"/>
      <c r="C570" s="102"/>
      <c r="D570" s="102"/>
      <c r="E570" s="102"/>
      <c r="F570" s="102"/>
      <c r="G570" s="102"/>
      <c r="H570" s="102"/>
      <c r="I570" s="102"/>
    </row>
    <row r="571" spans="1:9" ht="18">
      <c r="A571" s="102"/>
      <c r="B571" s="102"/>
      <c r="C571" s="102"/>
      <c r="D571" s="102"/>
      <c r="E571" s="102"/>
      <c r="F571" s="102"/>
      <c r="G571" s="102"/>
      <c r="H571" s="102"/>
      <c r="I571" s="102"/>
    </row>
    <row r="572" spans="1:9" ht="18">
      <c r="A572" s="102"/>
      <c r="B572" s="102"/>
      <c r="C572" s="102"/>
      <c r="D572" s="102"/>
      <c r="E572" s="102"/>
      <c r="F572" s="102"/>
      <c r="G572" s="102"/>
      <c r="H572" s="102"/>
      <c r="I572" s="102"/>
    </row>
    <row r="573" spans="1:9" ht="18">
      <c r="A573" s="102"/>
      <c r="B573" s="102"/>
      <c r="C573" s="102"/>
      <c r="D573" s="102"/>
      <c r="E573" s="102"/>
      <c r="F573" s="102"/>
      <c r="G573" s="102"/>
      <c r="H573" s="102"/>
      <c r="I573" s="102"/>
    </row>
    <row r="574" spans="1:9" ht="18">
      <c r="A574" s="102"/>
      <c r="B574" s="102"/>
      <c r="C574" s="102"/>
      <c r="D574" s="102"/>
      <c r="E574" s="102"/>
      <c r="F574" s="102"/>
      <c r="G574" s="102"/>
      <c r="H574" s="102"/>
      <c r="I574" s="102"/>
    </row>
    <row r="575" spans="1:9" ht="18">
      <c r="A575" s="102"/>
      <c r="B575" s="102"/>
      <c r="C575" s="102"/>
      <c r="D575" s="102"/>
      <c r="E575" s="102"/>
      <c r="F575" s="102"/>
      <c r="G575" s="102"/>
      <c r="H575" s="102"/>
      <c r="I575" s="102"/>
    </row>
    <row r="576" spans="1:9" ht="18">
      <c r="A576" s="102"/>
      <c r="B576" s="102"/>
      <c r="C576" s="102"/>
      <c r="D576" s="102"/>
      <c r="E576" s="102"/>
      <c r="F576" s="102"/>
      <c r="G576" s="102"/>
      <c r="H576" s="102"/>
      <c r="I576" s="102"/>
    </row>
    <row r="577" spans="1:9" ht="18">
      <c r="A577" s="102"/>
      <c r="B577" s="102"/>
      <c r="C577" s="102"/>
      <c r="D577" s="102"/>
      <c r="E577" s="102"/>
      <c r="F577" s="102"/>
      <c r="G577" s="102"/>
      <c r="H577" s="102"/>
      <c r="I577" s="102"/>
    </row>
    <row r="578" spans="1:9" ht="18">
      <c r="A578" s="102"/>
      <c r="B578" s="102"/>
      <c r="C578" s="102"/>
      <c r="D578" s="102"/>
      <c r="E578" s="102"/>
      <c r="F578" s="102"/>
      <c r="G578" s="102"/>
      <c r="H578" s="102"/>
      <c r="I578" s="102"/>
    </row>
    <row r="579" spans="1:9" ht="18">
      <c r="A579" s="102"/>
      <c r="B579" s="102"/>
      <c r="C579" s="102"/>
      <c r="D579" s="102"/>
      <c r="E579" s="102"/>
      <c r="F579" s="102"/>
      <c r="G579" s="102"/>
      <c r="H579" s="102"/>
      <c r="I579" s="102"/>
    </row>
    <row r="580" spans="1:9" ht="18">
      <c r="A580" s="102"/>
      <c r="B580" s="102"/>
      <c r="C580" s="102"/>
      <c r="D580" s="102"/>
      <c r="E580" s="102"/>
      <c r="F580" s="102"/>
      <c r="G580" s="102"/>
      <c r="H580" s="102"/>
      <c r="I580" s="102"/>
    </row>
    <row r="581" spans="1:9" ht="18">
      <c r="A581" s="102"/>
      <c r="B581" s="102"/>
      <c r="C581" s="102"/>
      <c r="D581" s="102"/>
      <c r="E581" s="102"/>
      <c r="F581" s="102"/>
      <c r="G581" s="102"/>
      <c r="H581" s="102"/>
      <c r="I581" s="102"/>
    </row>
    <row r="582" spans="1:9" ht="18">
      <c r="A582" s="102"/>
      <c r="B582" s="102"/>
      <c r="C582" s="102"/>
      <c r="D582" s="102"/>
      <c r="E582" s="102"/>
      <c r="F582" s="102"/>
      <c r="G582" s="102"/>
      <c r="H582" s="102"/>
      <c r="I582" s="102"/>
    </row>
    <row r="583" spans="1:9" ht="18">
      <c r="A583" s="102"/>
      <c r="B583" s="102"/>
      <c r="C583" s="102"/>
      <c r="D583" s="102"/>
      <c r="E583" s="102"/>
      <c r="F583" s="102"/>
      <c r="G583" s="102"/>
      <c r="H583" s="102"/>
      <c r="I583" s="102"/>
    </row>
    <row r="584" spans="1:9" ht="18">
      <c r="A584" s="102"/>
      <c r="B584" s="102"/>
      <c r="C584" s="102"/>
      <c r="D584" s="102"/>
      <c r="E584" s="102"/>
      <c r="F584" s="102"/>
      <c r="G584" s="102"/>
      <c r="H584" s="102"/>
      <c r="I584" s="102"/>
    </row>
    <row r="585" spans="1:9" ht="18">
      <c r="A585" s="102"/>
      <c r="B585" s="102"/>
      <c r="C585" s="102"/>
      <c r="D585" s="102"/>
      <c r="E585" s="102"/>
      <c r="F585" s="102"/>
      <c r="G585" s="102"/>
      <c r="H585" s="102"/>
      <c r="I585" s="102"/>
    </row>
    <row r="586" spans="1:9" ht="18">
      <c r="A586" s="102"/>
      <c r="B586" s="102"/>
      <c r="C586" s="102"/>
      <c r="D586" s="102"/>
      <c r="E586" s="102"/>
      <c r="F586" s="102"/>
      <c r="G586" s="102"/>
      <c r="H586" s="102"/>
      <c r="I586" s="102"/>
    </row>
    <row r="587" spans="1:9" ht="18">
      <c r="A587" s="102"/>
      <c r="B587" s="102"/>
      <c r="C587" s="102"/>
      <c r="D587" s="102"/>
      <c r="E587" s="102"/>
      <c r="F587" s="102"/>
      <c r="G587" s="102"/>
      <c r="H587" s="102"/>
      <c r="I587" s="102"/>
    </row>
    <row r="588" spans="1:9" ht="18">
      <c r="A588" s="102"/>
      <c r="B588" s="102"/>
      <c r="C588" s="102"/>
      <c r="D588" s="102"/>
      <c r="E588" s="102"/>
      <c r="F588" s="102"/>
      <c r="G588" s="102"/>
      <c r="H588" s="102"/>
      <c r="I588" s="102"/>
    </row>
    <row r="589" spans="1:9" ht="18">
      <c r="A589" s="102"/>
      <c r="B589" s="102"/>
      <c r="C589" s="102"/>
      <c r="D589" s="102"/>
      <c r="E589" s="102"/>
      <c r="F589" s="102"/>
      <c r="G589" s="102"/>
      <c r="H589" s="102"/>
      <c r="I589" s="102"/>
    </row>
    <row r="590" spans="1:9" ht="18">
      <c r="A590" s="102"/>
      <c r="B590" s="102"/>
      <c r="C590" s="102"/>
      <c r="D590" s="102"/>
      <c r="E590" s="102"/>
      <c r="F590" s="102"/>
      <c r="G590" s="102"/>
      <c r="H590" s="102"/>
      <c r="I590" s="102"/>
    </row>
    <row r="591" spans="1:9" ht="18">
      <c r="A591" s="102"/>
      <c r="B591" s="102"/>
      <c r="C591" s="102"/>
      <c r="D591" s="102"/>
      <c r="E591" s="102"/>
      <c r="F591" s="102"/>
      <c r="G591" s="102"/>
      <c r="H591" s="102"/>
      <c r="I591" s="102"/>
    </row>
    <row r="592" spans="1:9" ht="18">
      <c r="A592" s="102"/>
      <c r="B592" s="102"/>
      <c r="C592" s="102"/>
      <c r="D592" s="102"/>
      <c r="E592" s="102"/>
      <c r="F592" s="102"/>
      <c r="G592" s="102"/>
      <c r="H592" s="102"/>
      <c r="I592" s="102"/>
    </row>
    <row r="593" spans="1:9" ht="18">
      <c r="A593" s="102"/>
      <c r="B593" s="102"/>
      <c r="C593" s="102"/>
      <c r="D593" s="102"/>
      <c r="E593" s="102"/>
      <c r="F593" s="102"/>
      <c r="G593" s="102"/>
      <c r="H593" s="102"/>
      <c r="I593" s="102"/>
    </row>
    <row r="594" spans="1:9" ht="18">
      <c r="A594" s="102"/>
      <c r="B594" s="102"/>
      <c r="C594" s="102"/>
      <c r="D594" s="102"/>
      <c r="E594" s="102"/>
      <c r="F594" s="102"/>
      <c r="G594" s="102"/>
      <c r="H594" s="102"/>
      <c r="I594" s="102"/>
    </row>
    <row r="595" spans="1:9" ht="18">
      <c r="A595" s="102"/>
      <c r="B595" s="102"/>
      <c r="C595" s="102"/>
      <c r="D595" s="102"/>
      <c r="E595" s="102"/>
      <c r="F595" s="102"/>
      <c r="G595" s="102"/>
      <c r="H595" s="102"/>
      <c r="I595" s="102"/>
    </row>
    <row r="596" spans="1:9" ht="18">
      <c r="A596" s="102"/>
      <c r="B596" s="102"/>
      <c r="C596" s="102"/>
      <c r="D596" s="102"/>
      <c r="E596" s="102"/>
      <c r="F596" s="102"/>
      <c r="G596" s="102"/>
      <c r="H596" s="102"/>
      <c r="I596" s="102"/>
    </row>
    <row r="597" spans="1:9" ht="18">
      <c r="A597" s="102"/>
      <c r="B597" s="102"/>
      <c r="C597" s="102"/>
      <c r="D597" s="102"/>
      <c r="E597" s="102"/>
      <c r="F597" s="102"/>
      <c r="G597" s="102"/>
      <c r="H597" s="102"/>
      <c r="I597" s="102"/>
    </row>
    <row r="598" spans="1:9" ht="18">
      <c r="A598" s="102"/>
      <c r="B598" s="102"/>
      <c r="C598" s="102"/>
      <c r="D598" s="102"/>
      <c r="E598" s="102"/>
      <c r="F598" s="102"/>
      <c r="G598" s="102"/>
      <c r="H598" s="102"/>
      <c r="I598" s="102"/>
    </row>
    <row r="599" spans="1:9" ht="18">
      <c r="A599" s="102"/>
      <c r="B599" s="102"/>
      <c r="C599" s="102"/>
      <c r="D599" s="102"/>
      <c r="E599" s="102"/>
      <c r="F599" s="102"/>
      <c r="G599" s="102"/>
      <c r="H599" s="102"/>
      <c r="I599" s="102"/>
    </row>
    <row r="600" spans="1:9" ht="18">
      <c r="A600" s="102"/>
      <c r="B600" s="102"/>
      <c r="C600" s="102"/>
      <c r="D600" s="102"/>
      <c r="E600" s="102"/>
      <c r="F600" s="102"/>
      <c r="G600" s="102"/>
      <c r="H600" s="102"/>
      <c r="I600" s="102"/>
    </row>
    <row r="601" spans="1:9" ht="18">
      <c r="A601" s="102"/>
      <c r="B601" s="102"/>
      <c r="C601" s="102"/>
      <c r="D601" s="102"/>
      <c r="E601" s="102"/>
      <c r="F601" s="102"/>
      <c r="G601" s="102"/>
      <c r="H601" s="102"/>
      <c r="I601" s="102"/>
    </row>
    <row r="602" spans="1:9" ht="18">
      <c r="A602" s="102"/>
      <c r="B602" s="102"/>
      <c r="C602" s="102"/>
      <c r="D602" s="102"/>
      <c r="E602" s="102"/>
      <c r="F602" s="102"/>
      <c r="G602" s="102"/>
      <c r="H602" s="102"/>
      <c r="I602" s="102"/>
    </row>
    <row r="603" spans="1:9" ht="18">
      <c r="A603" s="102"/>
      <c r="B603" s="102"/>
      <c r="C603" s="102"/>
      <c r="D603" s="102"/>
      <c r="E603" s="102"/>
      <c r="F603" s="102"/>
      <c r="G603" s="102"/>
      <c r="H603" s="102"/>
      <c r="I603" s="102"/>
    </row>
    <row r="604" spans="1:9" ht="18">
      <c r="A604" s="102"/>
      <c r="B604" s="102"/>
      <c r="C604" s="102"/>
      <c r="D604" s="102"/>
      <c r="E604" s="102"/>
      <c r="F604" s="102"/>
      <c r="G604" s="102"/>
      <c r="H604" s="102"/>
      <c r="I604" s="102"/>
    </row>
    <row r="605" spans="1:9" ht="18">
      <c r="A605" s="102"/>
      <c r="B605" s="102"/>
      <c r="C605" s="102"/>
      <c r="D605" s="102"/>
      <c r="E605" s="102"/>
      <c r="F605" s="102"/>
      <c r="G605" s="102"/>
      <c r="H605" s="102"/>
      <c r="I605" s="102"/>
    </row>
    <row r="606" spans="1:9" ht="18">
      <c r="A606" s="102"/>
      <c r="B606" s="102"/>
      <c r="C606" s="102"/>
      <c r="D606" s="102"/>
      <c r="E606" s="102"/>
      <c r="F606" s="102"/>
      <c r="G606" s="102"/>
      <c r="H606" s="102"/>
      <c r="I606" s="102"/>
    </row>
    <row r="607" spans="1:9" ht="18">
      <c r="A607" s="102"/>
      <c r="B607" s="102"/>
      <c r="C607" s="102"/>
      <c r="D607" s="102"/>
      <c r="E607" s="102"/>
      <c r="F607" s="102"/>
      <c r="G607" s="102"/>
      <c r="H607" s="102"/>
      <c r="I607" s="102"/>
    </row>
    <row r="608" spans="1:9" ht="18">
      <c r="A608" s="102"/>
      <c r="B608" s="102"/>
      <c r="C608" s="102"/>
      <c r="D608" s="102"/>
      <c r="E608" s="102"/>
      <c r="F608" s="102"/>
      <c r="G608" s="102"/>
      <c r="H608" s="102"/>
      <c r="I608" s="102"/>
    </row>
    <row r="609" spans="1:9" ht="18">
      <c r="A609" s="102"/>
      <c r="B609" s="102"/>
      <c r="C609" s="102"/>
      <c r="D609" s="102"/>
      <c r="E609" s="102"/>
      <c r="F609" s="102"/>
      <c r="G609" s="102"/>
      <c r="H609" s="102"/>
      <c r="I609" s="102"/>
    </row>
    <row r="610" spans="1:9" ht="18">
      <c r="A610" s="102"/>
      <c r="B610" s="102"/>
      <c r="C610" s="102"/>
      <c r="D610" s="102"/>
      <c r="E610" s="102"/>
      <c r="F610" s="102"/>
      <c r="G610" s="102"/>
      <c r="H610" s="102"/>
      <c r="I610" s="102"/>
    </row>
    <row r="611" spans="1:9" ht="18">
      <c r="A611" s="102"/>
      <c r="B611" s="102"/>
      <c r="C611" s="102"/>
      <c r="D611" s="102"/>
      <c r="E611" s="102"/>
      <c r="F611" s="102"/>
      <c r="G611" s="102"/>
      <c r="H611" s="102"/>
      <c r="I611" s="102"/>
    </row>
    <row r="612" spans="1:9" ht="18">
      <c r="A612" s="102"/>
      <c r="B612" s="102"/>
      <c r="C612" s="102"/>
      <c r="D612" s="102"/>
      <c r="E612" s="102"/>
      <c r="F612" s="102"/>
      <c r="G612" s="102"/>
      <c r="H612" s="102"/>
      <c r="I612" s="102"/>
    </row>
    <row r="613" spans="1:9" ht="18">
      <c r="A613" s="102"/>
      <c r="B613" s="102"/>
      <c r="C613" s="102"/>
      <c r="D613" s="102"/>
      <c r="E613" s="102"/>
      <c r="F613" s="102"/>
      <c r="G613" s="102"/>
      <c r="H613" s="102"/>
      <c r="I613" s="102"/>
    </row>
    <row r="614" spans="1:9" ht="18">
      <c r="A614" s="102"/>
      <c r="B614" s="102"/>
      <c r="C614" s="102"/>
      <c r="D614" s="102"/>
      <c r="E614" s="102"/>
      <c r="F614" s="102"/>
      <c r="G614" s="102"/>
      <c r="H614" s="102"/>
      <c r="I614" s="102"/>
    </row>
    <row r="615" spans="1:9" ht="18">
      <c r="A615" s="102"/>
      <c r="B615" s="102"/>
      <c r="C615" s="102"/>
      <c r="D615" s="102"/>
      <c r="E615" s="102"/>
      <c r="F615" s="102"/>
      <c r="G615" s="102"/>
      <c r="H615" s="102"/>
      <c r="I615" s="102"/>
    </row>
    <row r="616" spans="1:9" ht="18">
      <c r="A616" s="102"/>
      <c r="B616" s="102"/>
      <c r="C616" s="102"/>
      <c r="D616" s="102"/>
      <c r="E616" s="102"/>
      <c r="F616" s="102"/>
      <c r="G616" s="102"/>
      <c r="H616" s="102"/>
      <c r="I616" s="102"/>
    </row>
    <row r="617" spans="1:9" ht="18">
      <c r="A617" s="102"/>
      <c r="B617" s="102"/>
      <c r="C617" s="102"/>
      <c r="D617" s="102"/>
      <c r="E617" s="102"/>
      <c r="F617" s="102"/>
      <c r="G617" s="102"/>
      <c r="H617" s="102"/>
      <c r="I617" s="102"/>
    </row>
    <row r="618" spans="1:9" ht="18">
      <c r="A618" s="102"/>
      <c r="B618" s="102"/>
      <c r="C618" s="102"/>
      <c r="D618" s="102"/>
      <c r="E618" s="102"/>
      <c r="F618" s="102"/>
      <c r="G618" s="102"/>
      <c r="H618" s="102"/>
      <c r="I618" s="102"/>
    </row>
    <row r="619" spans="1:9" ht="18">
      <c r="A619" s="102"/>
      <c r="B619" s="102"/>
      <c r="C619" s="102"/>
      <c r="D619" s="102"/>
      <c r="E619" s="102"/>
      <c r="F619" s="102"/>
      <c r="G619" s="102"/>
      <c r="H619" s="102"/>
      <c r="I619" s="102"/>
    </row>
    <row r="620" spans="1:9" ht="18">
      <c r="A620" s="102"/>
      <c r="B620" s="102"/>
      <c r="C620" s="102"/>
      <c r="D620" s="102"/>
      <c r="E620" s="102"/>
      <c r="F620" s="102"/>
      <c r="G620" s="102"/>
      <c r="H620" s="102"/>
      <c r="I620" s="102"/>
    </row>
    <row r="621" spans="1:9" ht="18">
      <c r="A621" s="102"/>
      <c r="B621" s="102"/>
      <c r="C621" s="102"/>
      <c r="D621" s="102"/>
      <c r="E621" s="102"/>
      <c r="F621" s="102"/>
      <c r="G621" s="102"/>
      <c r="H621" s="102"/>
      <c r="I621" s="102"/>
    </row>
    <row r="622" spans="1:9" ht="18">
      <c r="A622" s="102"/>
      <c r="B622" s="102"/>
      <c r="C622" s="102"/>
      <c r="D622" s="102"/>
      <c r="E622" s="102"/>
      <c r="F622" s="102"/>
      <c r="G622" s="102"/>
      <c r="H622" s="102"/>
      <c r="I622" s="102"/>
    </row>
    <row r="623" spans="1:9" ht="18">
      <c r="A623" s="102"/>
      <c r="B623" s="102"/>
      <c r="C623" s="102"/>
      <c r="D623" s="102"/>
      <c r="E623" s="102"/>
      <c r="F623" s="102"/>
      <c r="G623" s="102"/>
      <c r="H623" s="102"/>
      <c r="I623" s="102"/>
    </row>
    <row r="624" spans="1:9" ht="18">
      <c r="A624" s="102"/>
      <c r="B624" s="102"/>
      <c r="C624" s="102"/>
      <c r="D624" s="102"/>
      <c r="E624" s="102"/>
      <c r="F624" s="102"/>
      <c r="G624" s="102"/>
      <c r="H624" s="102"/>
      <c r="I624" s="102"/>
    </row>
    <row r="625" spans="1:9" ht="18">
      <c r="A625" s="102"/>
      <c r="B625" s="102"/>
      <c r="C625" s="102"/>
      <c r="D625" s="102"/>
      <c r="E625" s="102"/>
      <c r="F625" s="102"/>
      <c r="G625" s="102"/>
      <c r="H625" s="102"/>
      <c r="I625" s="102"/>
    </row>
    <row r="626" spans="1:9" ht="18">
      <c r="A626" s="102"/>
      <c r="B626" s="102"/>
      <c r="C626" s="102"/>
      <c r="D626" s="102"/>
      <c r="E626" s="102"/>
      <c r="F626" s="102"/>
      <c r="G626" s="102"/>
      <c r="H626" s="102"/>
      <c r="I626" s="102"/>
    </row>
    <row r="627" spans="1:9" ht="18">
      <c r="A627" s="102"/>
      <c r="B627" s="102"/>
      <c r="C627" s="102"/>
      <c r="D627" s="102"/>
      <c r="E627" s="102"/>
      <c r="F627" s="102"/>
      <c r="G627" s="102"/>
      <c r="H627" s="102"/>
      <c r="I627" s="102"/>
    </row>
    <row r="628" spans="1:9" ht="18">
      <c r="A628" s="102"/>
      <c r="B628" s="102"/>
      <c r="C628" s="102"/>
      <c r="D628" s="102"/>
      <c r="E628" s="102"/>
      <c r="F628" s="102"/>
      <c r="G628" s="102"/>
      <c r="H628" s="102"/>
      <c r="I628" s="102"/>
    </row>
    <row r="629" spans="1:9" ht="18">
      <c r="A629" s="102"/>
      <c r="B629" s="102"/>
      <c r="C629" s="102"/>
      <c r="D629" s="102"/>
      <c r="E629" s="102"/>
      <c r="F629" s="102"/>
      <c r="G629" s="102"/>
      <c r="H629" s="102"/>
      <c r="I629" s="102"/>
    </row>
    <row r="630" spans="1:9" ht="18">
      <c r="A630" s="102"/>
      <c r="B630" s="102"/>
      <c r="C630" s="102"/>
      <c r="D630" s="102"/>
      <c r="E630" s="102"/>
      <c r="F630" s="102"/>
      <c r="G630" s="102"/>
      <c r="H630" s="102"/>
      <c r="I630" s="102"/>
    </row>
    <row r="631" spans="1:9" ht="18">
      <c r="A631" s="102"/>
      <c r="B631" s="102"/>
      <c r="C631" s="102"/>
      <c r="D631" s="102"/>
      <c r="E631" s="102"/>
      <c r="F631" s="102"/>
      <c r="G631" s="102"/>
      <c r="H631" s="102"/>
      <c r="I631" s="102"/>
    </row>
    <row r="632" spans="1:9" ht="18">
      <c r="A632" s="102"/>
      <c r="B632" s="102"/>
      <c r="C632" s="102"/>
      <c r="D632" s="102"/>
      <c r="E632" s="102"/>
      <c r="F632" s="102"/>
      <c r="G632" s="102"/>
      <c r="H632" s="102"/>
      <c r="I632" s="102"/>
    </row>
    <row r="633" spans="1:9" ht="18">
      <c r="A633" s="102"/>
      <c r="B633" s="102"/>
      <c r="C633" s="102"/>
      <c r="D633" s="102"/>
      <c r="E633" s="102"/>
      <c r="F633" s="102"/>
      <c r="G633" s="102"/>
      <c r="H633" s="102"/>
      <c r="I633" s="102"/>
    </row>
    <row r="634" spans="1:9" ht="18">
      <c r="A634" s="102"/>
      <c r="B634" s="102"/>
      <c r="C634" s="102"/>
      <c r="D634" s="102"/>
      <c r="E634" s="102"/>
      <c r="F634" s="102"/>
      <c r="G634" s="102"/>
      <c r="H634" s="102"/>
      <c r="I634" s="102"/>
    </row>
    <row r="635" spans="1:9" ht="18">
      <c r="A635" s="102"/>
      <c r="B635" s="102"/>
      <c r="C635" s="102"/>
      <c r="D635" s="102"/>
      <c r="E635" s="102"/>
      <c r="F635" s="102"/>
      <c r="G635" s="102"/>
      <c r="H635" s="102"/>
      <c r="I635" s="102"/>
    </row>
    <row r="636" spans="1:9" ht="18">
      <c r="A636" s="102"/>
      <c r="B636" s="102"/>
      <c r="C636" s="102"/>
      <c r="D636" s="102"/>
      <c r="E636" s="102"/>
      <c r="F636" s="102"/>
      <c r="G636" s="102"/>
      <c r="H636" s="102"/>
      <c r="I636" s="102"/>
    </row>
    <row r="637" spans="1:9" ht="18">
      <c r="A637" s="102"/>
      <c r="B637" s="102"/>
      <c r="C637" s="102"/>
      <c r="D637" s="102"/>
      <c r="E637" s="102"/>
      <c r="F637" s="102"/>
      <c r="G637" s="102"/>
      <c r="H637" s="102"/>
      <c r="I637" s="102"/>
    </row>
    <row r="638" spans="1:9" ht="18">
      <c r="A638" s="102"/>
      <c r="B638" s="102"/>
      <c r="C638" s="102"/>
      <c r="D638" s="102"/>
      <c r="E638" s="102"/>
      <c r="F638" s="102"/>
      <c r="G638" s="102"/>
      <c r="H638" s="102"/>
      <c r="I638" s="102"/>
    </row>
    <row r="639" spans="1:9" ht="18">
      <c r="A639" s="102"/>
      <c r="B639" s="102"/>
      <c r="C639" s="102"/>
      <c r="D639" s="102"/>
      <c r="E639" s="102"/>
      <c r="F639" s="102"/>
      <c r="G639" s="102"/>
      <c r="H639" s="102"/>
      <c r="I639" s="102"/>
    </row>
    <row r="640" spans="1:9" ht="18">
      <c r="A640" s="102"/>
      <c r="B640" s="102"/>
      <c r="C640" s="102"/>
      <c r="D640" s="102"/>
      <c r="E640" s="102"/>
      <c r="F640" s="102"/>
      <c r="G640" s="102"/>
      <c r="H640" s="102"/>
      <c r="I640" s="102"/>
    </row>
    <row r="641" spans="1:9" ht="18">
      <c r="A641" s="102"/>
      <c r="B641" s="102"/>
      <c r="C641" s="102"/>
      <c r="D641" s="102"/>
      <c r="E641" s="102"/>
      <c r="F641" s="102"/>
      <c r="G641" s="102"/>
      <c r="H641" s="102"/>
      <c r="I641" s="102"/>
    </row>
    <row r="642" spans="1:9" ht="18">
      <c r="A642" s="102"/>
      <c r="B642" s="102"/>
      <c r="C642" s="102"/>
      <c r="D642" s="102"/>
      <c r="E642" s="102"/>
      <c r="F642" s="102"/>
      <c r="G642" s="102"/>
      <c r="H642" s="102"/>
      <c r="I642" s="102"/>
    </row>
    <row r="643" spans="1:9" ht="18">
      <c r="A643" s="102"/>
      <c r="B643" s="102"/>
      <c r="C643" s="102"/>
      <c r="D643" s="102"/>
      <c r="E643" s="102"/>
      <c r="F643" s="102"/>
      <c r="G643" s="102"/>
      <c r="H643" s="102"/>
      <c r="I643" s="102"/>
    </row>
    <row r="644" spans="1:9" ht="18">
      <c r="A644" s="102"/>
      <c r="B644" s="102"/>
      <c r="C644" s="102"/>
      <c r="D644" s="102"/>
      <c r="E644" s="102"/>
      <c r="F644" s="102"/>
      <c r="G644" s="102"/>
      <c r="H644" s="102"/>
      <c r="I644" s="102"/>
    </row>
    <row r="645" spans="1:9" ht="18">
      <c r="A645" s="102"/>
      <c r="B645" s="102"/>
      <c r="C645" s="102"/>
      <c r="D645" s="102"/>
      <c r="E645" s="102"/>
      <c r="F645" s="102"/>
      <c r="G645" s="102"/>
      <c r="H645" s="102"/>
      <c r="I645" s="102"/>
    </row>
    <row r="646" spans="1:9" ht="18">
      <c r="A646" s="102"/>
      <c r="B646" s="102"/>
      <c r="C646" s="102"/>
      <c r="D646" s="102"/>
      <c r="E646" s="102"/>
      <c r="F646" s="102"/>
      <c r="G646" s="102"/>
      <c r="H646" s="102"/>
      <c r="I646" s="102"/>
    </row>
    <row r="647" spans="1:9" ht="18">
      <c r="A647" s="102"/>
      <c r="B647" s="102"/>
      <c r="C647" s="102"/>
      <c r="D647" s="102"/>
      <c r="E647" s="102"/>
      <c r="F647" s="102"/>
      <c r="G647" s="102"/>
      <c r="H647" s="102"/>
      <c r="I647" s="102"/>
    </row>
    <row r="648" spans="1:9" ht="18">
      <c r="A648" s="102"/>
      <c r="B648" s="102"/>
      <c r="C648" s="102"/>
      <c r="D648" s="102"/>
      <c r="E648" s="102"/>
      <c r="F648" s="102"/>
      <c r="G648" s="102"/>
      <c r="H648" s="102"/>
      <c r="I648" s="102"/>
    </row>
    <row r="649" spans="1:9" ht="18">
      <c r="A649" s="102"/>
      <c r="B649" s="102"/>
      <c r="C649" s="102"/>
      <c r="D649" s="102"/>
      <c r="E649" s="102"/>
      <c r="F649" s="102"/>
      <c r="G649" s="102"/>
      <c r="H649" s="102"/>
      <c r="I649" s="102"/>
    </row>
  </sheetData>
  <phoneticPr fontId="29" type="noConversion"/>
  <hyperlinks>
    <hyperlink ref="A3" location="'Übersicht Graf Abwasser'!A1" display="Abwasser: Übersicht über die grafischen Auswertungen"/>
    <hyperlink ref="A5" location="'Übersicht Graf Wasser'!A1" display="Wasser: Übersicht über die grafischen Auswertungen"/>
    <hyperlink ref="A7" location="'rel. Häufigkeiten'!A1" display="Häufigkeitsverteilung der Wasser- und Abwassertarife 2013"/>
    <hyperlink ref="A9" location="'Graf Tarife'!A1" display="Grafik von Tarifvergleichen 2013"/>
    <hyperlink ref="A11" location="'Graf Gebühren'!A1" display="Grafik von Gebührenvergleichen 2013"/>
    <hyperlink ref="A13" location="'Graf Grundgebühr'!A1" display="Grafik des Anteils von Grundgebühren 2011"/>
    <hyperlink ref="A17" location="Legende!A1" display="Legende zu Abkürzungen in der Datenbank"/>
    <hyperlink ref="A19" location="Erhebungsbogen!A1" display="Erläuterungen zu den Erhebungsgrundlagen vom November 2012"/>
    <hyperlink ref="A15" location="'Auswertung 2012'!A1" display="Datenbank Wasser- und Abwassergebühren 2011 und Tarif 2013"/>
  </hyperlinks>
  <pageMargins left="0.78740157480314965" right="0.78740157480314965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5"/>
  <sheetViews>
    <sheetView showZeros="0" zoomScaleNormal="100" workbookViewId="0"/>
  </sheetViews>
  <sheetFormatPr baseColWidth="10" defaultRowHeight="12.75"/>
  <cols>
    <col min="1" max="1" width="37.5703125" style="170" customWidth="1"/>
    <col min="2" max="2" width="7.28515625" style="170" customWidth="1"/>
    <col min="3" max="5" width="11.42578125" style="170"/>
    <col min="6" max="6" width="11.28515625" style="170" customWidth="1"/>
    <col min="7" max="16384" width="11.42578125" style="170"/>
  </cols>
  <sheetData>
    <row r="1" spans="1:6" s="268" customFormat="1" ht="20.100000000000001" customHeight="1" thickBot="1">
      <c r="A1" s="274" t="s">
        <v>421</v>
      </c>
      <c r="B1" s="273"/>
      <c r="C1" s="273"/>
      <c r="D1" s="273"/>
      <c r="E1" s="273"/>
      <c r="F1" s="272" t="s">
        <v>422</v>
      </c>
    </row>
    <row r="2" spans="1:6" s="268" customFormat="1" ht="8.25" customHeight="1">
      <c r="A2" s="271"/>
      <c r="B2" s="270"/>
      <c r="C2" s="270"/>
      <c r="D2" s="270"/>
      <c r="E2" s="270"/>
      <c r="F2" s="269"/>
    </row>
    <row r="3" spans="1:6">
      <c r="A3" s="267" t="s">
        <v>470</v>
      </c>
      <c r="B3" s="267"/>
      <c r="C3" s="267"/>
      <c r="D3" s="267"/>
      <c r="E3" s="267"/>
      <c r="F3" s="267"/>
    </row>
    <row r="5" spans="1:6" ht="15.75">
      <c r="A5" s="266" t="s">
        <v>423</v>
      </c>
      <c r="B5" s="299"/>
      <c r="C5" s="299"/>
      <c r="D5" s="299"/>
      <c r="E5" s="299"/>
      <c r="F5" s="299"/>
    </row>
    <row r="6" spans="1:6" ht="22.5" customHeight="1">
      <c r="A6" s="176"/>
      <c r="D6" s="155"/>
    </row>
    <row r="7" spans="1:6" ht="12.75" customHeight="1">
      <c r="A7" s="235" t="s">
        <v>471</v>
      </c>
      <c r="B7" s="175"/>
      <c r="C7" s="175"/>
      <c r="D7" s="175"/>
      <c r="E7" s="175"/>
    </row>
    <row r="8" spans="1:6">
      <c r="A8" s="265" t="s">
        <v>641</v>
      </c>
      <c r="B8" s="234"/>
      <c r="C8" s="234"/>
      <c r="D8" s="234"/>
      <c r="E8" s="234"/>
    </row>
    <row r="9" spans="1:6" s="171" customFormat="1" ht="18.95" customHeight="1">
      <c r="D9" s="260"/>
      <c r="E9" s="261" t="s">
        <v>425</v>
      </c>
      <c r="F9" s="261" t="s">
        <v>424</v>
      </c>
    </row>
    <row r="10" spans="1:6" s="171" customFormat="1" ht="12.75" customHeight="1">
      <c r="D10" s="260"/>
      <c r="E10" s="264" t="s">
        <v>604</v>
      </c>
      <c r="F10" s="263" t="s">
        <v>603</v>
      </c>
    </row>
    <row r="11" spans="1:6" s="171" customFormat="1" ht="18.95" customHeight="1">
      <c r="A11" s="171" t="s">
        <v>640</v>
      </c>
      <c r="D11" s="257"/>
      <c r="E11" s="256"/>
      <c r="F11" s="256"/>
    </row>
    <row r="12" spans="1:6" ht="18.95" customHeight="1">
      <c r="A12" s="176"/>
      <c r="D12" s="155"/>
    </row>
    <row r="13" spans="1:6">
      <c r="A13" s="262" t="s">
        <v>639</v>
      </c>
    </row>
    <row r="14" spans="1:6" s="171" customFormat="1" ht="18.95" customHeight="1">
      <c r="D14" s="260"/>
      <c r="E14" s="261" t="s">
        <v>425</v>
      </c>
      <c r="F14" s="261" t="s">
        <v>424</v>
      </c>
    </row>
    <row r="15" spans="1:6" s="171" customFormat="1" ht="12.75" customHeight="1">
      <c r="D15" s="260"/>
      <c r="E15" s="259" t="s">
        <v>602</v>
      </c>
      <c r="F15" s="259" t="s">
        <v>601</v>
      </c>
    </row>
    <row r="16" spans="1:6" s="171" customFormat="1" ht="22.5" customHeight="1">
      <c r="A16" s="303" t="s">
        <v>638</v>
      </c>
      <c r="B16" s="304"/>
      <c r="C16" s="304"/>
      <c r="D16" s="305"/>
      <c r="E16" s="258"/>
      <c r="F16" s="258"/>
    </row>
    <row r="17" spans="1:6" s="171" customFormat="1" ht="21.95" customHeight="1">
      <c r="A17" s="171" t="s">
        <v>637</v>
      </c>
      <c r="D17" s="257"/>
      <c r="E17" s="256"/>
      <c r="F17" s="256"/>
    </row>
    <row r="18" spans="1:6" s="171" customFormat="1" ht="21.95" customHeight="1">
      <c r="A18" s="171" t="s">
        <v>636</v>
      </c>
      <c r="D18" s="254"/>
      <c r="E18" s="255">
        <f>SUM(E16:E17)</f>
        <v>0</v>
      </c>
      <c r="F18" s="255">
        <f>SUM(F16:F17)</f>
        <v>0</v>
      </c>
    </row>
    <row r="19" spans="1:6" s="171" customFormat="1" ht="18.95" customHeight="1">
      <c r="D19" s="254"/>
      <c r="E19" s="253"/>
      <c r="F19" s="253"/>
    </row>
    <row r="20" spans="1:6" ht="12.95" customHeight="1">
      <c r="A20" s="176" t="s">
        <v>460</v>
      </c>
    </row>
    <row r="21" spans="1:6" ht="12.95" customHeight="1">
      <c r="A21" s="176" t="s">
        <v>461</v>
      </c>
    </row>
    <row r="22" spans="1:6" ht="12.95" customHeight="1">
      <c r="A22" s="176" t="s">
        <v>462</v>
      </c>
    </row>
    <row r="23" spans="1:6" ht="13.5" customHeight="1">
      <c r="A23" s="176"/>
      <c r="D23" s="155"/>
    </row>
    <row r="24" spans="1:6" ht="12.75" customHeight="1">
      <c r="A24" s="235" t="s">
        <v>635</v>
      </c>
      <c r="B24" s="175"/>
      <c r="C24" s="175"/>
      <c r="D24" s="175"/>
      <c r="E24" s="175"/>
    </row>
    <row r="25" spans="1:6">
      <c r="A25" s="234" t="s">
        <v>426</v>
      </c>
      <c r="B25" s="234"/>
      <c r="C25" s="234"/>
      <c r="D25" s="234"/>
      <c r="E25" s="234"/>
    </row>
    <row r="26" spans="1:6" ht="8.25" customHeight="1">
      <c r="A26" s="175"/>
      <c r="B26" s="175"/>
      <c r="C26" s="175"/>
      <c r="D26" s="175"/>
      <c r="E26" s="175"/>
    </row>
    <row r="27" spans="1:6" ht="18" customHeight="1">
      <c r="A27" s="233" t="s">
        <v>582</v>
      </c>
      <c r="B27" s="175"/>
      <c r="C27" s="232"/>
      <c r="D27" s="175"/>
      <c r="E27" s="175"/>
      <c r="F27" s="174"/>
    </row>
    <row r="28" spans="1:6" ht="13.5" thickBot="1">
      <c r="F28" s="231" t="s">
        <v>463</v>
      </c>
    </row>
    <row r="29" spans="1:6" s="171" customFormat="1" ht="15" customHeight="1">
      <c r="A29" s="230"/>
      <c r="B29" s="226"/>
      <c r="C29" s="228" t="s">
        <v>632</v>
      </c>
      <c r="D29" s="228" t="s">
        <v>427</v>
      </c>
      <c r="E29" s="226" t="s">
        <v>428</v>
      </c>
      <c r="F29" s="225" t="s">
        <v>429</v>
      </c>
    </row>
    <row r="30" spans="1:6" s="171" customFormat="1" ht="15" customHeight="1">
      <c r="A30" s="224" t="s">
        <v>464</v>
      </c>
      <c r="B30" s="220" t="s">
        <v>430</v>
      </c>
      <c r="C30" s="222" t="s">
        <v>431</v>
      </c>
      <c r="D30" s="222"/>
      <c r="E30" s="220" t="s">
        <v>465</v>
      </c>
      <c r="F30" s="219" t="s">
        <v>432</v>
      </c>
    </row>
    <row r="31" spans="1:6" s="208" customFormat="1" ht="11.25">
      <c r="A31" s="218"/>
      <c r="B31" s="217"/>
      <c r="C31" s="216"/>
      <c r="D31" s="216"/>
      <c r="E31" s="217"/>
      <c r="F31" s="214" t="s">
        <v>536</v>
      </c>
    </row>
    <row r="32" spans="1:6" s="171" customFormat="1" ht="15.75" customHeight="1">
      <c r="A32" s="252" t="s">
        <v>589</v>
      </c>
      <c r="B32" s="251"/>
      <c r="C32" s="243"/>
      <c r="D32" s="250"/>
      <c r="E32" s="243"/>
      <c r="F32" s="249"/>
    </row>
    <row r="33" spans="1:6" s="171" customFormat="1" ht="15.75" customHeight="1">
      <c r="A33" s="205" t="s">
        <v>533</v>
      </c>
      <c r="B33" s="202">
        <v>1</v>
      </c>
      <c r="C33" s="245"/>
      <c r="D33" s="248" t="str">
        <f t="shared" ref="D33:D44" si="0">IF(C33&lt;&gt;0,B33*C33," ")</f>
        <v xml:space="preserve"> </v>
      </c>
      <c r="E33" s="245"/>
      <c r="F33" s="191" t="str">
        <f t="shared" ref="F33:F40" si="1">IF(D33=" "," ",D33+E33)</f>
        <v xml:space="preserve"> </v>
      </c>
    </row>
    <row r="34" spans="1:6" s="171" customFormat="1" ht="15.75" customHeight="1">
      <c r="A34" s="195" t="s">
        <v>466</v>
      </c>
      <c r="B34" s="194">
        <v>1</v>
      </c>
      <c r="C34" s="247"/>
      <c r="D34" s="244" t="str">
        <f t="shared" si="0"/>
        <v xml:space="preserve"> </v>
      </c>
      <c r="E34" s="247"/>
      <c r="F34" s="246" t="str">
        <f t="shared" si="1"/>
        <v xml:space="preserve"> </v>
      </c>
    </row>
    <row r="35" spans="1:6" s="171" customFormat="1" ht="15.75" customHeight="1">
      <c r="A35" s="195" t="s">
        <v>575</v>
      </c>
      <c r="B35" s="194">
        <v>1</v>
      </c>
      <c r="C35" s="247"/>
      <c r="D35" s="244" t="str">
        <f t="shared" si="0"/>
        <v xml:space="preserve"> </v>
      </c>
      <c r="E35" s="247"/>
      <c r="F35" s="246" t="str">
        <f t="shared" si="1"/>
        <v xml:space="preserve"> </v>
      </c>
    </row>
    <row r="36" spans="1:6" s="171" customFormat="1" ht="15.75" customHeight="1">
      <c r="A36" s="195" t="s">
        <v>396</v>
      </c>
      <c r="B36" s="194">
        <v>37</v>
      </c>
      <c r="C36" s="247"/>
      <c r="D36" s="244" t="str">
        <f t="shared" si="0"/>
        <v xml:space="preserve"> </v>
      </c>
      <c r="E36" s="247"/>
      <c r="F36" s="246" t="str">
        <f t="shared" si="1"/>
        <v xml:space="preserve"> </v>
      </c>
    </row>
    <row r="37" spans="1:6" s="171" customFormat="1" ht="15.75" customHeight="1">
      <c r="A37" s="195" t="s">
        <v>393</v>
      </c>
      <c r="B37" s="194">
        <v>750</v>
      </c>
      <c r="C37" s="247"/>
      <c r="D37" s="244" t="str">
        <f t="shared" si="0"/>
        <v xml:space="preserve"> </v>
      </c>
      <c r="E37" s="247"/>
      <c r="F37" s="246" t="str">
        <f t="shared" si="1"/>
        <v xml:space="preserve"> </v>
      </c>
    </row>
    <row r="38" spans="1:6" s="171" customFormat="1" ht="15.75" customHeight="1">
      <c r="A38" s="195" t="s">
        <v>590</v>
      </c>
      <c r="B38" s="194">
        <v>1</v>
      </c>
      <c r="C38" s="247"/>
      <c r="D38" s="244" t="str">
        <f t="shared" si="0"/>
        <v xml:space="preserve"> </v>
      </c>
      <c r="E38" s="247"/>
      <c r="F38" s="246" t="str">
        <f t="shared" si="1"/>
        <v xml:space="preserve"> </v>
      </c>
    </row>
    <row r="39" spans="1:6" s="171" customFormat="1" ht="15.75" customHeight="1">
      <c r="A39" s="198" t="s">
        <v>591</v>
      </c>
      <c r="B39" s="194"/>
      <c r="C39" s="247"/>
      <c r="D39" s="244" t="str">
        <f t="shared" si="0"/>
        <v xml:space="preserve"> </v>
      </c>
      <c r="E39" s="247"/>
      <c r="F39" s="246" t="str">
        <f t="shared" si="1"/>
        <v xml:space="preserve"> </v>
      </c>
    </row>
    <row r="40" spans="1:6" s="171" customFormat="1" ht="15.75" customHeight="1">
      <c r="A40" s="195"/>
      <c r="B40" s="194">
        <v>1</v>
      </c>
      <c r="C40" s="245"/>
      <c r="D40" s="244" t="str">
        <f t="shared" si="0"/>
        <v xml:space="preserve"> </v>
      </c>
      <c r="E40" s="245"/>
      <c r="F40" s="191" t="str">
        <f t="shared" si="1"/>
        <v xml:space="preserve"> </v>
      </c>
    </row>
    <row r="41" spans="1:6" s="171" customFormat="1" ht="15.75" customHeight="1">
      <c r="A41" s="199" t="s">
        <v>592</v>
      </c>
      <c r="B41" s="202"/>
      <c r="C41" s="245"/>
      <c r="D41" s="244" t="str">
        <f t="shared" si="0"/>
        <v xml:space="preserve"> </v>
      </c>
      <c r="E41" s="245"/>
      <c r="F41" s="191"/>
    </row>
    <row r="42" spans="1:6" s="171" customFormat="1" ht="15.75" customHeight="1">
      <c r="A42" s="195" t="s">
        <v>446</v>
      </c>
      <c r="B42" s="194">
        <v>230</v>
      </c>
      <c r="C42" s="245"/>
      <c r="D42" s="244" t="str">
        <f t="shared" si="0"/>
        <v xml:space="preserve"> </v>
      </c>
      <c r="E42" s="245"/>
      <c r="F42" s="191" t="str">
        <f>IF(D42=" "," ",D42+E42)</f>
        <v xml:space="preserve"> </v>
      </c>
    </row>
    <row r="43" spans="1:6" s="171" customFormat="1" ht="15.75" customHeight="1">
      <c r="A43" s="198" t="s">
        <v>591</v>
      </c>
      <c r="B43" s="194"/>
      <c r="C43" s="245"/>
      <c r="D43" s="244" t="str">
        <f t="shared" si="0"/>
        <v xml:space="preserve"> </v>
      </c>
      <c r="E43" s="245"/>
      <c r="F43" s="191" t="str">
        <f>IF(D43=" "," ",D43+E43)</f>
        <v xml:space="preserve"> </v>
      </c>
    </row>
    <row r="44" spans="1:6" s="171" customFormat="1" ht="15.75" customHeight="1">
      <c r="A44" s="198"/>
      <c r="B44" s="194"/>
      <c r="C44" s="243"/>
      <c r="D44" s="244" t="str">
        <f t="shared" si="0"/>
        <v xml:space="preserve"> </v>
      </c>
      <c r="E44" s="243"/>
      <c r="F44" s="191" t="str">
        <f>IF(D44=" "," ",D44+E44)</f>
        <v xml:space="preserve"> </v>
      </c>
    </row>
    <row r="45" spans="1:6" s="171" customFormat="1" ht="18.95" customHeight="1">
      <c r="A45" s="190" t="s">
        <v>434</v>
      </c>
      <c r="B45" s="189"/>
      <c r="C45" s="188"/>
      <c r="D45" s="188"/>
      <c r="E45" s="188"/>
      <c r="F45" s="187">
        <f>SUM(F32:F44)</f>
        <v>0</v>
      </c>
    </row>
    <row r="46" spans="1:6" s="171" customFormat="1" ht="18.95" customHeight="1">
      <c r="A46" s="242" t="s">
        <v>634</v>
      </c>
      <c r="B46" s="185"/>
      <c r="C46" s="184"/>
      <c r="D46" s="184"/>
      <c r="E46" s="184"/>
      <c r="F46" s="241">
        <f>SUM(F33:F40)</f>
        <v>0</v>
      </c>
    </row>
    <row r="47" spans="1:6" s="171" customFormat="1" ht="18.95" customHeight="1" thickBot="1">
      <c r="A47" s="240" t="s">
        <v>630</v>
      </c>
      <c r="B47" s="181"/>
      <c r="C47" s="180"/>
      <c r="D47" s="180"/>
      <c r="E47" s="180"/>
      <c r="F47" s="239">
        <f>SUM(F42:F44)</f>
        <v>0</v>
      </c>
    </row>
    <row r="48" spans="1:6" s="171" customFormat="1" ht="6" customHeight="1">
      <c r="A48" s="177"/>
      <c r="B48" s="238"/>
      <c r="C48" s="237"/>
      <c r="D48" s="237"/>
      <c r="E48" s="237"/>
      <c r="F48" s="237"/>
    </row>
    <row r="49" spans="1:6" s="171" customFormat="1" ht="12.95" customHeight="1">
      <c r="A49" s="178" t="s">
        <v>472</v>
      </c>
      <c r="B49" s="238"/>
      <c r="C49" s="237"/>
      <c r="D49" s="237"/>
      <c r="E49" s="237"/>
      <c r="F49" s="237"/>
    </row>
    <row r="50" spans="1:6" s="171" customFormat="1" ht="12.95" customHeight="1">
      <c r="A50" s="178" t="s">
        <v>600</v>
      </c>
      <c r="B50" s="238"/>
      <c r="C50" s="237"/>
      <c r="D50" s="237"/>
      <c r="E50" s="237"/>
      <c r="F50" s="237"/>
    </row>
    <row r="51" spans="1:6" s="171" customFormat="1" ht="15" customHeight="1">
      <c r="A51" s="178" t="s">
        <v>467</v>
      </c>
      <c r="B51" s="238"/>
      <c r="C51" s="237"/>
      <c r="D51" s="237"/>
      <c r="E51" s="237"/>
      <c r="F51" s="237"/>
    </row>
    <row r="52" spans="1:6" s="171" customFormat="1" ht="15" customHeight="1">
      <c r="A52" s="177"/>
      <c r="B52" s="238"/>
      <c r="C52" s="237"/>
      <c r="D52" s="237"/>
      <c r="F52" s="236" t="s">
        <v>435</v>
      </c>
    </row>
    <row r="53" spans="1:6">
      <c r="A53" s="235" t="s">
        <v>537</v>
      </c>
      <c r="B53" s="175"/>
      <c r="C53" s="175"/>
      <c r="D53" s="175"/>
      <c r="E53" s="175"/>
    </row>
    <row r="54" spans="1:6">
      <c r="A54" s="234" t="s">
        <v>633</v>
      </c>
      <c r="B54" s="234"/>
      <c r="C54" s="234"/>
      <c r="D54" s="234"/>
      <c r="E54" s="234"/>
      <c r="F54" s="234"/>
    </row>
    <row r="55" spans="1:6" ht="8.25" customHeight="1">
      <c r="A55" s="175"/>
      <c r="B55" s="175"/>
      <c r="C55" s="175"/>
      <c r="D55" s="175"/>
      <c r="E55" s="175"/>
    </row>
    <row r="56" spans="1:6" ht="18" customHeight="1">
      <c r="A56" s="233" t="s">
        <v>582</v>
      </c>
      <c r="B56" s="175"/>
      <c r="C56" s="232"/>
      <c r="D56" s="175"/>
      <c r="E56" s="175"/>
      <c r="F56" s="174"/>
    </row>
    <row r="57" spans="1:6" s="171" customFormat="1" ht="15" customHeight="1" thickBot="1">
      <c r="F57" s="231" t="s">
        <v>463</v>
      </c>
    </row>
    <row r="58" spans="1:6" s="171" customFormat="1" ht="15" customHeight="1">
      <c r="A58" s="230"/>
      <c r="B58" s="229"/>
      <c r="C58" s="228" t="s">
        <v>632</v>
      </c>
      <c r="D58" s="227"/>
      <c r="E58" s="226" t="s">
        <v>428</v>
      </c>
      <c r="F58" s="225" t="s">
        <v>429</v>
      </c>
    </row>
    <row r="59" spans="1:6" s="171" customFormat="1" ht="15" customHeight="1">
      <c r="A59" s="224" t="s">
        <v>464</v>
      </c>
      <c r="B59" s="223" t="s">
        <v>430</v>
      </c>
      <c r="C59" s="222" t="s">
        <v>431</v>
      </c>
      <c r="D59" s="221" t="s">
        <v>427</v>
      </c>
      <c r="E59" s="220" t="s">
        <v>465</v>
      </c>
      <c r="F59" s="219" t="s">
        <v>432</v>
      </c>
    </row>
    <row r="60" spans="1:6" s="208" customFormat="1" ht="11.25">
      <c r="A60" s="218"/>
      <c r="B60" s="217"/>
      <c r="C60" s="216"/>
      <c r="D60" s="216"/>
      <c r="E60" s="215"/>
      <c r="F60" s="214" t="s">
        <v>536</v>
      </c>
    </row>
    <row r="61" spans="1:6" s="208" customFormat="1" ht="15.75" customHeight="1">
      <c r="A61" s="213" t="s">
        <v>589</v>
      </c>
      <c r="B61" s="212"/>
      <c r="C61" s="210"/>
      <c r="D61" s="211"/>
      <c r="E61" s="210"/>
      <c r="F61" s="209"/>
    </row>
    <row r="62" spans="1:6" s="171" customFormat="1" ht="15.75" customHeight="1">
      <c r="A62" s="205" t="s">
        <v>468</v>
      </c>
      <c r="B62" s="202">
        <v>1</v>
      </c>
      <c r="C62" s="206"/>
      <c r="D62" s="207" t="str">
        <f t="shared" ref="D62:D70" si="2">IF(C62&lt;&gt;0,B62*C62," ")</f>
        <v xml:space="preserve"> </v>
      </c>
      <c r="E62" s="206"/>
      <c r="F62" s="191" t="str">
        <f t="shared" ref="F62:F70" si="3">IF(D62=" "," ",D62+E62)</f>
        <v xml:space="preserve"> </v>
      </c>
    </row>
    <row r="63" spans="1:6" s="171" customFormat="1" ht="15.75" customHeight="1">
      <c r="A63" s="195" t="s">
        <v>466</v>
      </c>
      <c r="B63" s="194">
        <v>1</v>
      </c>
      <c r="C63" s="201"/>
      <c r="D63" s="193" t="str">
        <f t="shared" si="2"/>
        <v xml:space="preserve"> </v>
      </c>
      <c r="E63" s="201"/>
      <c r="F63" s="191" t="str">
        <f t="shared" si="3"/>
        <v xml:space="preserve"> </v>
      </c>
    </row>
    <row r="64" spans="1:6" s="171" customFormat="1" ht="15.75" customHeight="1">
      <c r="A64" s="195" t="s">
        <v>396</v>
      </c>
      <c r="B64" s="194">
        <v>32</v>
      </c>
      <c r="C64" s="201"/>
      <c r="D64" s="193" t="str">
        <f t="shared" si="2"/>
        <v xml:space="preserve"> </v>
      </c>
      <c r="E64" s="201"/>
      <c r="F64" s="191" t="str">
        <f t="shared" si="3"/>
        <v xml:space="preserve"> </v>
      </c>
    </row>
    <row r="65" spans="1:6" s="171" customFormat="1" ht="15.75" customHeight="1">
      <c r="A65" s="195" t="s">
        <v>575</v>
      </c>
      <c r="B65" s="194">
        <v>1</v>
      </c>
      <c r="C65" s="201"/>
      <c r="D65" s="193" t="str">
        <f t="shared" si="2"/>
        <v xml:space="preserve"> </v>
      </c>
      <c r="E65" s="201"/>
      <c r="F65" s="191" t="str">
        <f t="shared" si="3"/>
        <v xml:space="preserve"> </v>
      </c>
    </row>
    <row r="66" spans="1:6" s="171" customFormat="1" ht="15.75" customHeight="1">
      <c r="A66" s="205" t="s">
        <v>433</v>
      </c>
      <c r="B66" s="202">
        <v>6</v>
      </c>
      <c r="C66" s="201"/>
      <c r="D66" s="193" t="str">
        <f t="shared" si="2"/>
        <v xml:space="preserve"> </v>
      </c>
      <c r="E66" s="201"/>
      <c r="F66" s="191" t="str">
        <f t="shared" si="3"/>
        <v xml:space="preserve"> </v>
      </c>
    </row>
    <row r="67" spans="1:6" s="171" customFormat="1" ht="15.75" customHeight="1">
      <c r="A67" s="195" t="s">
        <v>397</v>
      </c>
      <c r="B67" s="194">
        <v>4</v>
      </c>
      <c r="C67" s="201"/>
      <c r="D67" s="193" t="str">
        <f t="shared" si="2"/>
        <v xml:space="preserve"> </v>
      </c>
      <c r="E67" s="201"/>
      <c r="F67" s="191" t="str">
        <f t="shared" si="3"/>
        <v xml:space="preserve"> </v>
      </c>
    </row>
    <row r="68" spans="1:6" s="171" customFormat="1" ht="15.75" customHeight="1">
      <c r="A68" s="195" t="s">
        <v>391</v>
      </c>
      <c r="B68" s="194">
        <v>6</v>
      </c>
      <c r="C68" s="201"/>
      <c r="D68" s="193" t="str">
        <f t="shared" si="2"/>
        <v xml:space="preserve"> </v>
      </c>
      <c r="E68" s="201"/>
      <c r="F68" s="191" t="str">
        <f t="shared" si="3"/>
        <v xml:space="preserve"> </v>
      </c>
    </row>
    <row r="69" spans="1:6" s="171" customFormat="1" ht="15.75" customHeight="1">
      <c r="A69" s="198" t="s">
        <v>591</v>
      </c>
      <c r="B69" s="194"/>
      <c r="C69" s="201"/>
      <c r="D69" s="193" t="str">
        <f t="shared" si="2"/>
        <v xml:space="preserve"> </v>
      </c>
      <c r="E69" s="201"/>
      <c r="F69" s="191" t="str">
        <f t="shared" si="3"/>
        <v xml:space="preserve"> </v>
      </c>
    </row>
    <row r="70" spans="1:6" s="171" customFormat="1" ht="15.75" customHeight="1">
      <c r="A70" s="195"/>
      <c r="B70" s="194"/>
      <c r="C70" s="201"/>
      <c r="D70" s="193" t="str">
        <f t="shared" si="2"/>
        <v xml:space="preserve"> </v>
      </c>
      <c r="E70" s="201"/>
      <c r="F70" s="191" t="str">
        <f t="shared" si="3"/>
        <v xml:space="preserve"> </v>
      </c>
    </row>
    <row r="71" spans="1:6" s="171" customFormat="1" ht="15.75" customHeight="1">
      <c r="A71" s="204" t="s">
        <v>593</v>
      </c>
      <c r="B71" s="202"/>
      <c r="C71" s="201"/>
      <c r="D71" s="193"/>
      <c r="E71" s="201"/>
      <c r="F71" s="191"/>
    </row>
    <row r="72" spans="1:6" s="171" customFormat="1" ht="15.75" customHeight="1">
      <c r="A72" s="203" t="s">
        <v>594</v>
      </c>
      <c r="B72" s="202">
        <v>1</v>
      </c>
      <c r="C72" s="201"/>
      <c r="D72" s="193" t="str">
        <f>IF(C72&lt;&gt;0,B72*C72," ")</f>
        <v xml:space="preserve"> </v>
      </c>
      <c r="E72" s="201"/>
      <c r="F72" s="191" t="str">
        <f>IF(D72=" "," ",D72+E72)</f>
        <v xml:space="preserve"> </v>
      </c>
    </row>
    <row r="73" spans="1:6" s="171" customFormat="1" ht="15.75" customHeight="1">
      <c r="A73" s="203" t="s">
        <v>596</v>
      </c>
      <c r="B73" s="202">
        <v>150</v>
      </c>
      <c r="C73" s="201"/>
      <c r="D73" s="193" t="str">
        <f>IF(C73&lt;&gt;0,B73*C73," ")</f>
        <v xml:space="preserve"> </v>
      </c>
      <c r="E73" s="201"/>
      <c r="F73" s="191" t="str">
        <f>IF(D73=" "," ",D73+E73)</f>
        <v xml:space="preserve"> </v>
      </c>
    </row>
    <row r="74" spans="1:6" s="171" customFormat="1" ht="15.75" customHeight="1">
      <c r="A74" s="203" t="s">
        <v>595</v>
      </c>
      <c r="B74" s="202"/>
      <c r="C74" s="201"/>
      <c r="D74" s="193" t="str">
        <f>IF(C74&lt;&gt;0,B74*C74," ")</f>
        <v xml:space="preserve"> </v>
      </c>
      <c r="E74" s="201"/>
      <c r="F74" s="191" t="str">
        <f>IF(D74=" "," ",D74+E74)</f>
        <v xml:space="preserve"> </v>
      </c>
    </row>
    <row r="75" spans="1:6" s="171" customFormat="1" ht="15.75" customHeight="1">
      <c r="A75" s="198" t="s">
        <v>591</v>
      </c>
      <c r="B75" s="194"/>
      <c r="C75" s="196"/>
      <c r="D75" s="193" t="str">
        <f>IF(C75&lt;&gt;0,B75*C75," ")</f>
        <v xml:space="preserve"> </v>
      </c>
      <c r="E75" s="196"/>
      <c r="F75" s="191" t="str">
        <f>IF(D75=" "," ",D75+E75)</f>
        <v xml:space="preserve"> </v>
      </c>
    </row>
    <row r="76" spans="1:6" s="171" customFormat="1" ht="15.75" customHeight="1">
      <c r="A76" s="200"/>
      <c r="B76" s="197"/>
      <c r="C76" s="196"/>
      <c r="D76" s="193" t="str">
        <f>IF(C76&lt;&gt;0,B76*C76," ")</f>
        <v xml:space="preserve"> </v>
      </c>
      <c r="E76" s="196"/>
      <c r="F76" s="191" t="str">
        <f>IF(D76=" "," ",D76+E76)</f>
        <v xml:space="preserve"> </v>
      </c>
    </row>
    <row r="77" spans="1:6" s="171" customFormat="1" ht="15.75" customHeight="1">
      <c r="A77" s="199" t="s">
        <v>592</v>
      </c>
      <c r="B77" s="197"/>
      <c r="C77" s="196"/>
      <c r="D77" s="193"/>
      <c r="E77" s="196"/>
      <c r="F77" s="191"/>
    </row>
    <row r="78" spans="1:6" s="171" customFormat="1" ht="15.75" customHeight="1">
      <c r="A78" s="195" t="s">
        <v>446</v>
      </c>
      <c r="B78" s="194">
        <v>230</v>
      </c>
      <c r="C78" s="196"/>
      <c r="D78" s="193" t="str">
        <f>IF(C78&lt;&gt;0,B78*C78," ")</f>
        <v xml:space="preserve"> </v>
      </c>
      <c r="E78" s="196"/>
      <c r="F78" s="191" t="str">
        <f>IF(D78=" "," ",D78+E78)</f>
        <v xml:space="preserve"> </v>
      </c>
    </row>
    <row r="79" spans="1:6" s="171" customFormat="1" ht="15.75" customHeight="1">
      <c r="A79" s="198" t="s">
        <v>591</v>
      </c>
      <c r="B79" s="197"/>
      <c r="C79" s="196"/>
      <c r="D79" s="193" t="str">
        <f>IF(C79&lt;&gt;0,B79*C79," ")</f>
        <v xml:space="preserve"> </v>
      </c>
      <c r="E79" s="196"/>
      <c r="F79" s="191" t="str">
        <f>IF(D79=" "," ",D79+E79)</f>
        <v xml:space="preserve"> </v>
      </c>
    </row>
    <row r="80" spans="1:6" s="171" customFormat="1" ht="15.75" customHeight="1">
      <c r="A80" s="195"/>
      <c r="B80" s="194"/>
      <c r="C80" s="192"/>
      <c r="D80" s="193" t="str">
        <f>IF(C80&lt;&gt;0,B80*C80," ")</f>
        <v xml:space="preserve"> </v>
      </c>
      <c r="E80" s="192"/>
      <c r="F80" s="191" t="str">
        <f>IF(D80=" "," ",D80+E80)</f>
        <v xml:space="preserve"> </v>
      </c>
    </row>
    <row r="81" spans="1:6" s="171" customFormat="1" ht="20.100000000000001" customHeight="1">
      <c r="A81" s="190" t="s">
        <v>434</v>
      </c>
      <c r="B81" s="189"/>
      <c r="C81" s="188"/>
      <c r="D81" s="188"/>
      <c r="E81" s="188"/>
      <c r="F81" s="187">
        <f>SUM(F61:F80)</f>
        <v>0</v>
      </c>
    </row>
    <row r="82" spans="1:6" s="171" customFormat="1" ht="20.100000000000001" customHeight="1">
      <c r="A82" s="186" t="s">
        <v>631</v>
      </c>
      <c r="B82" s="185"/>
      <c r="C82" s="184"/>
      <c r="D82" s="184"/>
      <c r="E82" s="184"/>
      <c r="F82" s="183">
        <f>SUM(F62:F70)+SUM(F72:F76)</f>
        <v>0</v>
      </c>
    </row>
    <row r="83" spans="1:6" s="171" customFormat="1" ht="20.100000000000001" customHeight="1" thickBot="1">
      <c r="A83" s="182" t="s">
        <v>630</v>
      </c>
      <c r="B83" s="181"/>
      <c r="C83" s="180"/>
      <c r="D83" s="180"/>
      <c r="E83" s="180"/>
      <c r="F83" s="179">
        <f>SUM(F78:F80)</f>
        <v>0</v>
      </c>
    </row>
    <row r="84" spans="1:6" s="171" customFormat="1" ht="10.5" customHeight="1">
      <c r="A84" s="177"/>
      <c r="B84" s="177"/>
      <c r="C84" s="177"/>
      <c r="D84" s="177"/>
      <c r="E84" s="177"/>
      <c r="F84" s="177"/>
    </row>
    <row r="85" spans="1:6" s="171" customFormat="1" ht="12.95" customHeight="1">
      <c r="A85" s="178" t="s">
        <v>599</v>
      </c>
      <c r="B85" s="177"/>
      <c r="C85" s="177"/>
      <c r="D85" s="177"/>
      <c r="E85" s="177"/>
      <c r="F85" s="177"/>
    </row>
    <row r="86" spans="1:6" s="171" customFormat="1" ht="12.95" customHeight="1">
      <c r="A86" s="178" t="s">
        <v>597</v>
      </c>
      <c r="B86" s="177"/>
      <c r="C86" s="177"/>
      <c r="D86" s="177"/>
      <c r="E86" s="177"/>
      <c r="F86" s="177"/>
    </row>
    <row r="87" spans="1:6" s="171" customFormat="1" ht="15" customHeight="1">
      <c r="A87" s="178" t="s">
        <v>469</v>
      </c>
      <c r="B87" s="177"/>
      <c r="C87" s="177"/>
      <c r="D87" s="177"/>
      <c r="E87" s="177"/>
      <c r="F87" s="177"/>
    </row>
    <row r="89" spans="1:6" ht="13.5" customHeight="1">
      <c r="A89" s="176" t="s">
        <v>436</v>
      </c>
    </row>
    <row r="90" spans="1:6" ht="20.100000000000001" customHeight="1">
      <c r="A90" s="302"/>
      <c r="B90" s="302"/>
      <c r="C90" s="302"/>
      <c r="D90" s="302"/>
      <c r="E90" s="302"/>
      <c r="F90" s="302"/>
    </row>
    <row r="91" spans="1:6" ht="20.100000000000001" customHeight="1">
      <c r="A91" s="302"/>
      <c r="B91" s="302"/>
      <c r="C91" s="302"/>
      <c r="D91" s="302"/>
      <c r="E91" s="302"/>
      <c r="F91" s="302"/>
    </row>
    <row r="92" spans="1:6" ht="20.100000000000001" customHeight="1">
      <c r="A92" s="302"/>
      <c r="B92" s="302"/>
      <c r="C92" s="302"/>
      <c r="D92" s="302"/>
      <c r="E92" s="302"/>
      <c r="F92" s="302"/>
    </row>
    <row r="93" spans="1:6" ht="8.1" customHeight="1"/>
    <row r="94" spans="1:6" ht="8.1" customHeight="1">
      <c r="A94" s="175"/>
      <c r="B94" s="175"/>
      <c r="C94" s="175"/>
      <c r="D94" s="175"/>
      <c r="E94" s="175"/>
      <c r="F94" s="175"/>
    </row>
    <row r="95" spans="1:6" ht="20.100000000000001" customHeight="1">
      <c r="A95" s="170" t="s">
        <v>437</v>
      </c>
      <c r="B95" s="300"/>
      <c r="C95" s="300"/>
      <c r="D95" s="174" t="s">
        <v>438</v>
      </c>
      <c r="E95" s="300"/>
      <c r="F95" s="300"/>
    </row>
    <row r="96" spans="1:6" ht="20.100000000000001" customHeight="1"/>
    <row r="97" spans="1:6" ht="20.100000000000001" customHeight="1">
      <c r="A97" s="170" t="s">
        <v>439</v>
      </c>
      <c r="B97" s="300"/>
      <c r="C97" s="300"/>
      <c r="D97" s="301"/>
      <c r="E97" s="301"/>
      <c r="F97" s="301"/>
    </row>
    <row r="98" spans="1:6" ht="8.1" customHeight="1"/>
    <row r="99" spans="1:6" ht="20.100000000000001" customHeight="1">
      <c r="A99" s="170" t="s">
        <v>440</v>
      </c>
    </row>
    <row r="100" spans="1:6" ht="8.1" customHeight="1"/>
    <row r="101" spans="1:6" s="171" customFormat="1" ht="15" customHeight="1">
      <c r="A101" s="173" t="s">
        <v>441</v>
      </c>
      <c r="F101" s="172"/>
    </row>
    <row r="102" spans="1:6" s="171" customFormat="1" ht="12.75" customHeight="1">
      <c r="A102" s="171" t="s">
        <v>442</v>
      </c>
    </row>
    <row r="103" spans="1:6" s="171" customFormat="1" ht="12.75" customHeight="1">
      <c r="A103" s="171" t="s">
        <v>443</v>
      </c>
    </row>
    <row r="104" spans="1:6" s="171" customFormat="1" ht="12.75" customHeight="1">
      <c r="A104" s="171" t="s">
        <v>444</v>
      </c>
    </row>
    <row r="105" spans="1:6" s="171" customFormat="1" ht="12.75" customHeight="1">
      <c r="A105" s="171" t="s">
        <v>445</v>
      </c>
    </row>
  </sheetData>
  <mergeCells count="8">
    <mergeCell ref="B5:F5"/>
    <mergeCell ref="B95:C95"/>
    <mergeCell ref="E95:F95"/>
    <mergeCell ref="B97:F97"/>
    <mergeCell ref="A90:F90"/>
    <mergeCell ref="A91:F91"/>
    <mergeCell ref="A92:F92"/>
    <mergeCell ref="A16:D16"/>
  </mergeCells>
  <phoneticPr fontId="0" type="noConversion"/>
  <pageMargins left="0.62992125984251968" right="0.62992125984251968" top="0.59055118110236227" bottom="0.27559055118110237" header="0.51181102362204722" footer="0.51181102362204722"/>
  <pageSetup paperSize="9" orientation="portrait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topLeftCell="A22" workbookViewId="0">
      <selection activeCell="B66" sqref="B66"/>
    </sheetView>
  </sheetViews>
  <sheetFormatPr baseColWidth="10" defaultRowHeight="12.75"/>
  <sheetData/>
  <phoneticPr fontId="29" type="noConversion"/>
  <pageMargins left="0.74803149606299213" right="0.39370078740157483" top="0.78740157480314965" bottom="0.39370078740157483" header="0.51181102362204722" footer="0.27559055118110237"/>
  <pageSetup paperSize="9" orientation="portrait" r:id="rId1"/>
  <headerFooter alignWithMargins="0">
    <oddHeader>&amp;L&amp;"Arial,Fett"&amp;11Gebührenvergleich Abwasser</oddHeader>
    <oddFooter>&amp;L&amp;8Kant. Planungsgruppe Bern //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topLeftCell="A19" workbookViewId="0">
      <selection activeCell="B65" sqref="B65"/>
    </sheetView>
  </sheetViews>
  <sheetFormatPr baseColWidth="10" defaultRowHeight="12.75"/>
  <sheetData/>
  <phoneticPr fontId="29" type="noConversion"/>
  <pageMargins left="0.74803149606299213" right="0.39370078740157483" top="0.78740157480314965" bottom="0.39370078740157483" header="0.51181102362204722" footer="0.27559055118110237"/>
  <pageSetup paperSize="9" orientation="portrait" r:id="rId1"/>
  <headerFooter alignWithMargins="0">
    <oddHeader>&amp;L&amp;"Arial,Fett"&amp;11Gebührenvergleich Wasser</oddHeader>
    <oddFooter>&amp;L&amp;8Kant. Planungsgruppe Bern //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33"/>
  <sheetViews>
    <sheetView workbookViewId="0"/>
  </sheetViews>
  <sheetFormatPr baseColWidth="10" defaultRowHeight="12.75"/>
  <cols>
    <col min="1" max="1" width="17" customWidth="1"/>
    <col min="2" max="2" width="8.42578125" bestFit="1" customWidth="1"/>
    <col min="3" max="3" width="8.7109375" bestFit="1" customWidth="1"/>
    <col min="4" max="4" width="11.85546875" bestFit="1" customWidth="1"/>
    <col min="5" max="6" width="11.7109375" bestFit="1" customWidth="1"/>
    <col min="7" max="7" width="10.42578125" customWidth="1"/>
    <col min="8" max="8" width="5.28515625" customWidth="1"/>
    <col min="9" max="9" width="10.85546875" hidden="1" customWidth="1"/>
  </cols>
  <sheetData>
    <row r="1" spans="1:9">
      <c r="A1" s="7" t="s">
        <v>645</v>
      </c>
    </row>
    <row r="3" spans="1:9">
      <c r="B3" t="s">
        <v>495</v>
      </c>
      <c r="C3" t="s">
        <v>496</v>
      </c>
      <c r="D3" s="100" t="s">
        <v>497</v>
      </c>
      <c r="E3" s="100" t="s">
        <v>498</v>
      </c>
      <c r="F3" t="s">
        <v>499</v>
      </c>
      <c r="G3" t="s">
        <v>503</v>
      </c>
      <c r="I3" t="s">
        <v>502</v>
      </c>
    </row>
    <row r="4" spans="1:9">
      <c r="A4" t="s">
        <v>530</v>
      </c>
      <c r="B4" s="121">
        <f>COUNTIF('Auswertung 2012'!$R$4:$R$392,"=0")</f>
        <v>13</v>
      </c>
      <c r="C4" s="121">
        <f>COUNTIF('Auswertung 2012'!$R$4:$R$392,"&lt;=0.5")-B4</f>
        <v>6</v>
      </c>
      <c r="D4" s="121">
        <f>COUNTIF('Auswertung 2012'!$R$4:$R$392,"&lt;=1.00")-SUM($B4:C4)</f>
        <v>62</v>
      </c>
      <c r="E4" s="121">
        <f>COUNTIF('Auswertung 2012'!$R$4:$R$392,"&lt;=1.50")-SUM($B4:D4)</f>
        <v>99</v>
      </c>
      <c r="F4" s="121">
        <f>COUNTIF('Auswertung 2012'!$R$4:$R$392,"&lt;=2.00")-SUM($B4:E4)</f>
        <v>74</v>
      </c>
      <c r="G4" s="121">
        <f>COUNTIF('Auswertung 2012'!$R$4:$R$392,"&gt;=2.00")</f>
        <v>42</v>
      </c>
      <c r="I4" s="122">
        <f>SUM(B4:G4)</f>
        <v>296</v>
      </c>
    </row>
    <row r="6" spans="1:9">
      <c r="A6" t="s">
        <v>506</v>
      </c>
      <c r="B6" s="96">
        <f t="shared" ref="B6:G6" si="0">B4/$I$4</f>
        <v>4.3918918918918921E-2</v>
      </c>
      <c r="C6" s="96">
        <f t="shared" si="0"/>
        <v>2.0270270270270271E-2</v>
      </c>
      <c r="D6" s="96">
        <f t="shared" si="0"/>
        <v>0.20945945945945946</v>
      </c>
      <c r="E6" s="96">
        <f t="shared" si="0"/>
        <v>0.33445945945945948</v>
      </c>
      <c r="F6" s="96">
        <f t="shared" si="0"/>
        <v>0.25</v>
      </c>
      <c r="G6" s="96">
        <f t="shared" si="0"/>
        <v>0.14189189189189189</v>
      </c>
      <c r="H6" s="96"/>
      <c r="I6" s="101">
        <f>SUM(B6:G6)</f>
        <v>1</v>
      </c>
    </row>
    <row r="28" spans="1:9">
      <c r="A28" s="7" t="s">
        <v>646</v>
      </c>
    </row>
    <row r="30" spans="1:9">
      <c r="B30" t="s">
        <v>495</v>
      </c>
      <c r="C30" t="s">
        <v>507</v>
      </c>
      <c r="D30" s="100" t="s">
        <v>498</v>
      </c>
      <c r="E30" t="s">
        <v>499</v>
      </c>
      <c r="F30" t="s">
        <v>500</v>
      </c>
      <c r="G30" t="s">
        <v>501</v>
      </c>
      <c r="I30" t="s">
        <v>502</v>
      </c>
    </row>
    <row r="31" spans="1:9">
      <c r="A31" t="s">
        <v>530</v>
      </c>
      <c r="B31" s="121">
        <f>COUNTIF('Auswertung 2012'!$AD$4:$AD$392,"=0")</f>
        <v>18</v>
      </c>
      <c r="C31" s="121">
        <f>COUNTIF('Auswertung 2012'!$AD$4:$AD$392,"&lt;=1.00")-B31</f>
        <v>29</v>
      </c>
      <c r="D31" s="121">
        <f>COUNTIF('Auswertung 2012'!$AD$4:$AD$392,"&lt;=1.50")-SUM($B31:C31)</f>
        <v>60</v>
      </c>
      <c r="E31" s="121">
        <f>COUNTIF('Auswertung 2012'!$AD$4:$AD$392,"&lt;=2.00")-SUM($B31:D31)</f>
        <v>86</v>
      </c>
      <c r="F31" s="121">
        <f>COUNTIF('Auswertung 2012'!$AD$4:$AD$392,"&lt;=3.00")-SUM($B31:E31)</f>
        <v>79</v>
      </c>
      <c r="G31" s="121">
        <f>COUNTIF('Auswertung 2012'!$AD$4:$AD$392,"&gt;3.00")</f>
        <v>21</v>
      </c>
      <c r="I31">
        <f>SUM(B31:G31)</f>
        <v>293</v>
      </c>
    </row>
    <row r="33" spans="1:9">
      <c r="A33" t="s">
        <v>506</v>
      </c>
      <c r="B33" s="96">
        <f t="shared" ref="B33:G33" si="1">B31/$I$31</f>
        <v>6.1433447098976107E-2</v>
      </c>
      <c r="C33" s="96">
        <f t="shared" si="1"/>
        <v>9.8976109215017066E-2</v>
      </c>
      <c r="D33" s="96">
        <f t="shared" si="1"/>
        <v>0.20477815699658702</v>
      </c>
      <c r="E33" s="96">
        <f t="shared" si="1"/>
        <v>0.29351535836177473</v>
      </c>
      <c r="F33" s="96">
        <f t="shared" si="1"/>
        <v>0.2696245733788396</v>
      </c>
      <c r="G33" s="96">
        <f t="shared" si="1"/>
        <v>7.1672354948805458E-2</v>
      </c>
      <c r="H33" s="96"/>
      <c r="I33" s="101">
        <f>SUM(B33:G33)</f>
        <v>1</v>
      </c>
    </row>
  </sheetData>
  <phoneticPr fontId="29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C42"/>
  <sheetViews>
    <sheetView zoomScaleNormal="100" workbookViewId="0"/>
  </sheetViews>
  <sheetFormatPr baseColWidth="10" defaultRowHeight="12.75"/>
  <cols>
    <col min="1" max="1" width="20" customWidth="1"/>
    <col min="2" max="2" width="16.85546875" bestFit="1" customWidth="1"/>
    <col min="3" max="3" width="13.42578125" bestFit="1" customWidth="1"/>
  </cols>
  <sheetData>
    <row r="1" spans="1:3">
      <c r="A1" s="7" t="s">
        <v>644</v>
      </c>
    </row>
    <row r="2" spans="1:3">
      <c r="A2" s="7"/>
    </row>
    <row r="4" spans="1:3">
      <c r="B4" s="98" t="s">
        <v>425</v>
      </c>
      <c r="C4" s="98" t="s">
        <v>424</v>
      </c>
    </row>
    <row r="5" spans="1:3">
      <c r="A5" t="s">
        <v>483</v>
      </c>
      <c r="B5" s="97">
        <f>'Auswertung 2012'!R413</f>
        <v>0</v>
      </c>
      <c r="C5" s="97">
        <f>'Auswertung 2012'!AD413</f>
        <v>0</v>
      </c>
    </row>
    <row r="6" spans="1:3">
      <c r="A6" t="s">
        <v>484</v>
      </c>
      <c r="B6" s="97">
        <f>'Auswertung 2012'!R415</f>
        <v>3.25</v>
      </c>
      <c r="C6" s="97">
        <f>'Auswertung 2012'!AD415</f>
        <v>5</v>
      </c>
    </row>
    <row r="7" spans="1:3">
      <c r="A7" t="s">
        <v>490</v>
      </c>
      <c r="B7" s="97">
        <f>B6-B5</f>
        <v>3.25</v>
      </c>
      <c r="C7" s="97">
        <f>C6-C5</f>
        <v>5</v>
      </c>
    </row>
    <row r="8" spans="1:3">
      <c r="A8" t="s">
        <v>491</v>
      </c>
      <c r="B8" s="97">
        <f>'Auswertung 2012'!R421</f>
        <v>1</v>
      </c>
      <c r="C8" s="97">
        <f>'Auswertung 2012'!AD421</f>
        <v>1.4</v>
      </c>
    </row>
    <row r="9" spans="1:3">
      <c r="A9" t="s">
        <v>486</v>
      </c>
      <c r="B9" s="97">
        <f>'Auswertung 2012'!R419</f>
        <v>1.3</v>
      </c>
      <c r="C9" s="97">
        <f>'Auswertung 2012'!AD419</f>
        <v>1.8</v>
      </c>
    </row>
    <row r="10" spans="1:3">
      <c r="A10" t="s">
        <v>492</v>
      </c>
      <c r="B10" s="97">
        <f>'Auswertung 2012'!R423</f>
        <v>1.7</v>
      </c>
      <c r="C10" s="97">
        <f>'Auswertung 2012'!AD423</f>
        <v>2.4</v>
      </c>
    </row>
    <row r="11" spans="1:3">
      <c r="A11" t="s">
        <v>485</v>
      </c>
      <c r="B11" s="97">
        <f>'Auswertung 2012'!R417</f>
        <v>1.37725352112676</v>
      </c>
      <c r="C11" s="97">
        <f>'Auswertung 2012'!AD417</f>
        <v>1.8324914675767914</v>
      </c>
    </row>
    <row r="14" spans="1:3">
      <c r="A14" s="7" t="s">
        <v>425</v>
      </c>
    </row>
    <row r="15" spans="1:3" ht="14.25">
      <c r="B15" s="98" t="s">
        <v>509</v>
      </c>
      <c r="C15" s="98" t="s">
        <v>494</v>
      </c>
    </row>
    <row r="16" spans="1:3">
      <c r="A16" t="s">
        <v>483</v>
      </c>
      <c r="B16" s="97">
        <f>'Auswertung 2012'!R413</f>
        <v>0</v>
      </c>
      <c r="C16" s="97">
        <f>'Auswertung 2012'!$R$419</f>
        <v>1.3</v>
      </c>
    </row>
    <row r="17" spans="1:3">
      <c r="A17" t="s">
        <v>504</v>
      </c>
      <c r="B17" s="97">
        <f>'Auswertung 2012'!R421</f>
        <v>1</v>
      </c>
      <c r="C17" s="97">
        <f>'Auswertung 2012'!$R$419</f>
        <v>1.3</v>
      </c>
    </row>
    <row r="18" spans="1:3">
      <c r="A18" t="s">
        <v>505</v>
      </c>
      <c r="B18" s="97">
        <f>'Auswertung 2012'!R423</f>
        <v>1.7</v>
      </c>
      <c r="C18" s="97">
        <f>'Auswertung 2012'!$R$419</f>
        <v>1.3</v>
      </c>
    </row>
    <row r="19" spans="1:3">
      <c r="A19" t="s">
        <v>484</v>
      </c>
      <c r="B19" s="97">
        <f>'Auswertung 2012'!R415</f>
        <v>3.25</v>
      </c>
      <c r="C19" s="97">
        <f>'Auswertung 2012'!$R$419</f>
        <v>1.3</v>
      </c>
    </row>
    <row r="20" spans="1:3">
      <c r="A20" s="144" t="s">
        <v>330</v>
      </c>
      <c r="B20" s="99">
        <f>VLOOKUP(A20,'Auswertung 2012'!$B$4:$AD$392,17,FALSE)</f>
        <v>0</v>
      </c>
      <c r="C20" s="97">
        <f>'Auswertung 2012'!$R$419</f>
        <v>1.3</v>
      </c>
    </row>
    <row r="21" spans="1:3">
      <c r="A21" s="144" t="s">
        <v>299</v>
      </c>
      <c r="B21" s="99">
        <f>VLOOKUP(A21,'Auswertung 2012'!$B$4:$AD$392,17,FALSE)</f>
        <v>1.9</v>
      </c>
      <c r="C21" s="97">
        <f>'Auswertung 2012'!$R$419</f>
        <v>1.3</v>
      </c>
    </row>
    <row r="22" spans="1:3">
      <c r="A22" s="144" t="s">
        <v>81</v>
      </c>
      <c r="B22" s="99">
        <f>VLOOKUP(A22,'Auswertung 2012'!$B$4:$AD$392,17,FALSE)</f>
        <v>0.8</v>
      </c>
      <c r="C22" s="97">
        <f>'Auswertung 2012'!$R$419</f>
        <v>1.3</v>
      </c>
    </row>
    <row r="23" spans="1:3">
      <c r="A23" s="144" t="s">
        <v>257</v>
      </c>
      <c r="B23" s="99">
        <f>VLOOKUP(A23,'Auswertung 2012'!$B$4:$AD$392,17,FALSE)</f>
        <v>1.1599999999999999</v>
      </c>
      <c r="C23" s="97">
        <f>'Auswertung 2012'!$R$419</f>
        <v>1.3</v>
      </c>
    </row>
    <row r="24" spans="1:3">
      <c r="A24" s="144" t="s">
        <v>339</v>
      </c>
      <c r="B24" s="99">
        <f>VLOOKUP(A24,'Auswertung 2012'!$B$4:$AD$392,17,FALSE)</f>
        <v>1.35</v>
      </c>
      <c r="C24" s="97">
        <f>'Auswertung 2012'!$R$419</f>
        <v>1.3</v>
      </c>
    </row>
    <row r="25" spans="1:3">
      <c r="A25" s="144" t="s">
        <v>344</v>
      </c>
      <c r="B25" s="99">
        <f>VLOOKUP(A25,'Auswertung 2012'!$B$4:$AD$392,17,FALSE)</f>
        <v>1</v>
      </c>
      <c r="C25" s="97">
        <f>'Auswertung 2012'!$R$419</f>
        <v>1.3</v>
      </c>
    </row>
    <row r="26" spans="1:3">
      <c r="A26" s="144" t="s">
        <v>173</v>
      </c>
      <c r="B26" s="99">
        <f>VLOOKUP(A26,'Auswertung 2012'!$B$4:$AD$392,17,FALSE)</f>
        <v>1.2</v>
      </c>
      <c r="C26" s="97">
        <f>'Auswertung 2012'!$R$419</f>
        <v>1.3</v>
      </c>
    </row>
    <row r="27" spans="1:3">
      <c r="A27" s="144" t="s">
        <v>547</v>
      </c>
      <c r="B27" s="99">
        <f>VLOOKUP(A27,'Auswertung 2012'!$B$4:$AD$392,17,FALSE)</f>
        <v>2.5</v>
      </c>
      <c r="C27" s="97">
        <f>'Auswertung 2012'!$R$419</f>
        <v>1.3</v>
      </c>
    </row>
    <row r="29" spans="1:3">
      <c r="A29" s="7" t="s">
        <v>424</v>
      </c>
    </row>
    <row r="30" spans="1:3" ht="14.25">
      <c r="B30" s="98" t="s">
        <v>509</v>
      </c>
      <c r="C30" s="98" t="s">
        <v>494</v>
      </c>
    </row>
    <row r="31" spans="1:3">
      <c r="A31" t="s">
        <v>483</v>
      </c>
      <c r="B31" s="97">
        <f>'Auswertung 2012'!AD413</f>
        <v>0</v>
      </c>
      <c r="C31" s="97">
        <f>'Auswertung 2012'!$AD$419</f>
        <v>1.8</v>
      </c>
    </row>
    <row r="32" spans="1:3">
      <c r="A32" t="s">
        <v>504</v>
      </c>
      <c r="B32" s="97">
        <f>'Auswertung 2012'!AD421</f>
        <v>1.4</v>
      </c>
      <c r="C32" s="97">
        <f>'Auswertung 2012'!$AD$419</f>
        <v>1.8</v>
      </c>
    </row>
    <row r="33" spans="1:3">
      <c r="A33" t="s">
        <v>505</v>
      </c>
      <c r="B33" s="97">
        <f>'Auswertung 2012'!AD423</f>
        <v>2.4</v>
      </c>
      <c r="C33" s="97">
        <f>'Auswertung 2012'!$AD$419</f>
        <v>1.8</v>
      </c>
    </row>
    <row r="34" spans="1:3">
      <c r="A34" t="s">
        <v>484</v>
      </c>
      <c r="B34" s="97">
        <f>'Auswertung 2012'!AD415</f>
        <v>5</v>
      </c>
      <c r="C34" s="97">
        <f>'Auswertung 2012'!$AD$419</f>
        <v>1.8</v>
      </c>
    </row>
    <row r="35" spans="1:3">
      <c r="A35" t="str">
        <f>A20</f>
        <v>Heimberg</v>
      </c>
      <c r="B35" s="99">
        <f>VLOOKUP(A35,'Auswertung 2012'!$B$4:$AD$392,29,FALSE)</f>
        <v>0</v>
      </c>
      <c r="C35" s="97">
        <f>'Auswertung 2012'!$AD$419</f>
        <v>1.8</v>
      </c>
    </row>
    <row r="36" spans="1:3">
      <c r="A36" t="str">
        <f t="shared" ref="A36:A42" si="0">A21</f>
        <v>Kehrsatz</v>
      </c>
      <c r="B36" s="99">
        <f>VLOOKUP(A36,'Auswertung 2012'!$B$4:$AD$392,29,FALSE)</f>
        <v>1.7</v>
      </c>
      <c r="C36" s="97">
        <f>'Auswertung 2012'!$AD$419</f>
        <v>1.8</v>
      </c>
    </row>
    <row r="37" spans="1:3">
      <c r="A37" t="str">
        <f t="shared" si="0"/>
        <v>Kirchberg</v>
      </c>
      <c r="B37" s="99">
        <f>VLOOKUP(A37,'Auswertung 2012'!$B$4:$AD$392,29,FALSE)</f>
        <v>1.3</v>
      </c>
      <c r="C37" s="97">
        <f>'Auswertung 2012'!$AD$419</f>
        <v>1.8</v>
      </c>
    </row>
    <row r="38" spans="1:3">
      <c r="A38" t="str">
        <f t="shared" si="0"/>
        <v>Nidau</v>
      </c>
      <c r="B38" s="99">
        <f>VLOOKUP(A38,'Auswertung 2012'!$B$4:$AD$392,29,FALSE)</f>
        <v>2</v>
      </c>
      <c r="C38" s="97">
        <f>'Auswertung 2012'!$AD$419</f>
        <v>1.8</v>
      </c>
    </row>
    <row r="39" spans="1:3">
      <c r="A39" t="str">
        <f t="shared" si="0"/>
        <v>Steffisburg</v>
      </c>
      <c r="B39" s="99">
        <f>VLOOKUP(A39,'Auswertung 2012'!$B$4:$AD$392,29,FALSE)</f>
        <v>1.8</v>
      </c>
      <c r="C39" s="97">
        <f>'Auswertung 2012'!$AD$419</f>
        <v>1.8</v>
      </c>
    </row>
    <row r="40" spans="1:3">
      <c r="A40" t="str">
        <f t="shared" si="0"/>
        <v>Uetendorf</v>
      </c>
      <c r="B40" s="99">
        <f>VLOOKUP(A40,'Auswertung 2012'!$B$4:$AD$392,29,FALSE)</f>
        <v>0.8</v>
      </c>
      <c r="C40" s="97">
        <f>'Auswertung 2012'!$AD$419</f>
        <v>1.8</v>
      </c>
    </row>
    <row r="41" spans="1:3">
      <c r="A41" t="str">
        <f t="shared" si="0"/>
        <v>Unterseen</v>
      </c>
      <c r="B41" s="99">
        <f>VLOOKUP(A41,'Auswertung 2012'!$B$4:$AD$392,29,FALSE)</f>
        <v>1.2</v>
      </c>
      <c r="C41" s="97">
        <f>'Auswertung 2012'!$AD$419</f>
        <v>1.8</v>
      </c>
    </row>
    <row r="42" spans="1:3">
      <c r="A42" t="str">
        <f t="shared" si="0"/>
        <v>Urtenen</v>
      </c>
      <c r="B42" s="99">
        <f>VLOOKUP(A42,'Auswertung 2012'!$B$4:$AD$392,29,FALSE)</f>
        <v>1.5</v>
      </c>
      <c r="C42" s="97">
        <f>'Auswertung 2012'!$AD$419</f>
        <v>1.8</v>
      </c>
    </row>
  </sheetData>
  <phoneticPr fontId="29" type="noConversion"/>
  <pageMargins left="0.74803149606299213" right="0.39370078740157483" top="0.39370078740157483" bottom="0.39370078740157483" header="0.51181102362204722" footer="0.27559055118110237"/>
  <pageSetup paperSize="9" orientation="landscape" r:id="rId1"/>
  <headerFooter alignWithMargins="0">
    <oddFooter>&amp;LKant. Planungsgruppe Bern // 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C42"/>
  <sheetViews>
    <sheetView zoomScaleNormal="100" workbookViewId="0">
      <selection activeCell="C31" sqref="C31"/>
    </sheetView>
  </sheetViews>
  <sheetFormatPr baseColWidth="10" defaultRowHeight="12.75"/>
  <cols>
    <col min="1" max="1" width="20" customWidth="1"/>
    <col min="2" max="2" width="16.85546875" customWidth="1"/>
    <col min="3" max="3" width="15" customWidth="1"/>
  </cols>
  <sheetData>
    <row r="1" spans="1:3">
      <c r="A1" s="7" t="s">
        <v>643</v>
      </c>
      <c r="B1" s="6"/>
      <c r="C1" s="6"/>
    </row>
    <row r="2" spans="1:3">
      <c r="A2" s="6"/>
      <c r="B2" s="6"/>
      <c r="C2" s="6"/>
    </row>
    <row r="3" spans="1:3">
      <c r="A3" s="6"/>
      <c r="B3" s="8" t="s">
        <v>425</v>
      </c>
      <c r="C3" s="8" t="s">
        <v>424</v>
      </c>
    </row>
    <row r="4" spans="1:3">
      <c r="A4" s="6" t="s">
        <v>483</v>
      </c>
      <c r="B4" s="120">
        <f>'Auswertung 2012'!N413</f>
        <v>126</v>
      </c>
      <c r="C4" s="120">
        <f>'Auswertung 2012'!Z413</f>
        <v>132</v>
      </c>
    </row>
    <row r="5" spans="1:3">
      <c r="A5" s="6" t="s">
        <v>484</v>
      </c>
      <c r="B5" s="120">
        <f>'Auswertung 2012'!N415</f>
        <v>1137</v>
      </c>
      <c r="C5" s="120">
        <f>'Auswertung 2012'!Z415</f>
        <v>1368</v>
      </c>
    </row>
    <row r="6" spans="1:3">
      <c r="A6" s="6" t="s">
        <v>490</v>
      </c>
      <c r="B6" s="120">
        <f>B5-B4</f>
        <v>1011</v>
      </c>
      <c r="C6" s="120">
        <f>C5-C4</f>
        <v>1236</v>
      </c>
    </row>
    <row r="7" spans="1:3">
      <c r="A7" s="6" t="s">
        <v>491</v>
      </c>
      <c r="B7" s="120">
        <f>'Auswertung 2012'!N421</f>
        <v>387</v>
      </c>
      <c r="C7" s="120">
        <f>'Auswertung 2012'!Z421</f>
        <v>501.25</v>
      </c>
    </row>
    <row r="8" spans="1:3">
      <c r="A8" s="6" t="s">
        <v>486</v>
      </c>
      <c r="B8" s="120">
        <f>'Auswertung 2012'!N419</f>
        <v>495</v>
      </c>
      <c r="C8" s="120">
        <f>'Auswertung 2012'!Z419</f>
        <v>645.75</v>
      </c>
    </row>
    <row r="9" spans="1:3">
      <c r="A9" s="6" t="s">
        <v>492</v>
      </c>
      <c r="B9" s="120">
        <f>'Auswertung 2012'!N423</f>
        <v>590.75</v>
      </c>
      <c r="C9" s="120">
        <f>'Auswertung 2012'!Z423</f>
        <v>790.75</v>
      </c>
    </row>
    <row r="10" spans="1:3">
      <c r="A10" s="6" t="s">
        <v>485</v>
      </c>
      <c r="B10" s="120">
        <f>'Auswertung 2012'!N417</f>
        <v>512.50434628975268</v>
      </c>
      <c r="C10" s="120">
        <f>'Auswertung 2012'!Z417</f>
        <v>661.86071428571438</v>
      </c>
    </row>
    <row r="11" spans="1:3">
      <c r="A11" s="6"/>
      <c r="B11" s="6"/>
      <c r="C11" s="6"/>
    </row>
    <row r="12" spans="1:3">
      <c r="A12" s="6"/>
      <c r="B12" s="6"/>
      <c r="C12" s="6"/>
    </row>
    <row r="13" spans="1:3">
      <c r="A13" s="7" t="s">
        <v>425</v>
      </c>
      <c r="B13" s="6"/>
      <c r="C13" s="6"/>
    </row>
    <row r="14" spans="1:3">
      <c r="A14" s="6"/>
      <c r="B14" s="8" t="s">
        <v>508</v>
      </c>
      <c r="C14" s="8" t="s">
        <v>494</v>
      </c>
    </row>
    <row r="15" spans="1:3">
      <c r="A15" s="6" t="s">
        <v>483</v>
      </c>
      <c r="B15" s="110">
        <f>'Auswertung 2012'!N413</f>
        <v>126</v>
      </c>
      <c r="C15" s="110">
        <f>'Auswertung 2012'!$N$419</f>
        <v>495</v>
      </c>
    </row>
    <row r="16" spans="1:3">
      <c r="A16" s="6" t="s">
        <v>484</v>
      </c>
      <c r="B16" s="110">
        <f>'Auswertung 2012'!N415</f>
        <v>1137</v>
      </c>
      <c r="C16" s="110">
        <f>'Auswertung 2012'!$N$419</f>
        <v>495</v>
      </c>
    </row>
    <row r="17" spans="1:3">
      <c r="A17" s="6" t="str">
        <f>'Graf Tarife'!A20</f>
        <v>Heimberg</v>
      </c>
      <c r="B17" s="110" t="str">
        <f>VLOOKUP(A17,'Auswertung 2012'!$B$4:$AD$392,13,FALSE)</f>
        <v xml:space="preserve"> </v>
      </c>
      <c r="C17" s="110">
        <f>'Auswertung 2012'!$N$419</f>
        <v>495</v>
      </c>
    </row>
    <row r="18" spans="1:3">
      <c r="A18" s="6" t="str">
        <f>'Graf Tarife'!A21</f>
        <v>Kehrsatz</v>
      </c>
      <c r="B18" s="110">
        <f>VLOOKUP(A18,'Auswertung 2012'!$B$4:$AD$392,13,FALSE)</f>
        <v>547</v>
      </c>
      <c r="C18" s="110">
        <f>'Auswertung 2012'!$N$419</f>
        <v>495</v>
      </c>
    </row>
    <row r="19" spans="1:3">
      <c r="A19" s="6" t="str">
        <f>'Graf Tarife'!A22</f>
        <v>Kirchberg</v>
      </c>
      <c r="B19" s="110">
        <f>VLOOKUP(A19,'Auswertung 2012'!$B$4:$AD$392,13,FALSE)</f>
        <v>301</v>
      </c>
      <c r="C19" s="110">
        <f>'Auswertung 2012'!$N$419</f>
        <v>495</v>
      </c>
    </row>
    <row r="20" spans="1:3">
      <c r="A20" s="6" t="str">
        <f>'Graf Tarife'!A23</f>
        <v>Nidau</v>
      </c>
      <c r="B20" s="110">
        <f>VLOOKUP(A20,'Auswertung 2012'!$B$4:$AD$392,13,FALSE)</f>
        <v>725.05</v>
      </c>
      <c r="C20" s="110">
        <f>'Auswertung 2012'!$N$419</f>
        <v>495</v>
      </c>
    </row>
    <row r="21" spans="1:3">
      <c r="A21" s="6" t="str">
        <f>'Graf Tarife'!A24</f>
        <v>Steffisburg</v>
      </c>
      <c r="B21" s="110">
        <f>VLOOKUP(A21,'Auswertung 2012'!$B$4:$AD$392,13,FALSE)</f>
        <v>430.5</v>
      </c>
      <c r="C21" s="110">
        <f>'Auswertung 2012'!$N$419</f>
        <v>495</v>
      </c>
    </row>
    <row r="22" spans="1:3">
      <c r="A22" s="6" t="str">
        <f>'Graf Tarife'!A25</f>
        <v>Uetendorf</v>
      </c>
      <c r="B22" s="110">
        <f>VLOOKUP(A22,'Auswertung 2012'!$B$4:$AD$392,13,FALSE)</f>
        <v>380</v>
      </c>
      <c r="C22" s="110">
        <f>'Auswertung 2012'!$N$419</f>
        <v>495</v>
      </c>
    </row>
    <row r="23" spans="1:3">
      <c r="A23" s="6" t="str">
        <f>'Graf Tarife'!A26</f>
        <v>Unterseen</v>
      </c>
      <c r="B23" s="110">
        <f>VLOOKUP(A23,'Auswertung 2012'!$B$4:$AD$392,13,FALSE)</f>
        <v>387</v>
      </c>
      <c r="C23" s="110">
        <f>'Auswertung 2012'!$N$419</f>
        <v>495</v>
      </c>
    </row>
    <row r="24" spans="1:3">
      <c r="A24" s="6" t="str">
        <f>'Graf Tarife'!A27</f>
        <v>Urtenen</v>
      </c>
      <c r="B24" s="110">
        <f>VLOOKUP(A24,'Auswertung 2012'!$B$4:$AD$392,13,FALSE)</f>
        <v>445</v>
      </c>
      <c r="C24" s="110">
        <f>'Auswertung 2012'!$N$419</f>
        <v>495</v>
      </c>
    </row>
    <row r="25" spans="1:3">
      <c r="A25" s="6"/>
      <c r="B25" s="110"/>
      <c r="C25" s="110"/>
    </row>
    <row r="26" spans="1:3">
      <c r="A26" s="6"/>
      <c r="B26" s="110"/>
      <c r="C26" s="110"/>
    </row>
    <row r="27" spans="1:3">
      <c r="A27" s="7" t="s">
        <v>424</v>
      </c>
      <c r="B27" s="6"/>
      <c r="C27" s="6"/>
    </row>
    <row r="28" spans="1:3">
      <c r="A28" s="6"/>
      <c r="B28" s="8" t="s">
        <v>508</v>
      </c>
      <c r="C28" s="8" t="s">
        <v>494</v>
      </c>
    </row>
    <row r="29" spans="1:3">
      <c r="A29" s="6" t="s">
        <v>483</v>
      </c>
      <c r="B29" s="110">
        <f>'Auswertung 2012'!Z413</f>
        <v>132</v>
      </c>
      <c r="C29" s="110">
        <f>'Auswertung 2012'!$Z$419</f>
        <v>645.75</v>
      </c>
    </row>
    <row r="30" spans="1:3">
      <c r="A30" s="6" t="s">
        <v>484</v>
      </c>
      <c r="B30" s="110">
        <f>'Auswertung 2012'!Z415</f>
        <v>1368</v>
      </c>
      <c r="C30" s="110">
        <f>'Auswertung 2012'!$Z$419</f>
        <v>645.75</v>
      </c>
    </row>
    <row r="31" spans="1:3">
      <c r="A31" s="6" t="str">
        <f t="shared" ref="A31:A38" si="0">A17</f>
        <v>Heimberg</v>
      </c>
      <c r="B31" s="110" t="str">
        <f>VLOOKUP(A31,'Auswertung 2012'!$B$4:$AD$392,25,FALSE)</f>
        <v xml:space="preserve"> </v>
      </c>
      <c r="C31" s="110">
        <f>'Auswertung 2012'!$Z$419</f>
        <v>645.75</v>
      </c>
    </row>
    <row r="32" spans="1:3">
      <c r="A32" s="6" t="str">
        <f t="shared" si="0"/>
        <v>Kehrsatz</v>
      </c>
      <c r="B32" s="110">
        <f>VLOOKUP(A32,'Auswertung 2012'!$B$4:$AD$392,25,FALSE)</f>
        <v>516</v>
      </c>
      <c r="C32" s="110">
        <f>'Auswertung 2012'!$Z$419</f>
        <v>645.75</v>
      </c>
    </row>
    <row r="33" spans="1:3">
      <c r="A33" s="6" t="str">
        <f t="shared" si="0"/>
        <v>Kirchberg</v>
      </c>
      <c r="B33" s="110">
        <f>VLOOKUP(A33,'Auswertung 2012'!$B$4:$AD$392,25,FALSE)</f>
        <v>624</v>
      </c>
      <c r="C33" s="110">
        <f>'Auswertung 2012'!$Z$419</f>
        <v>645.75</v>
      </c>
    </row>
    <row r="34" spans="1:3">
      <c r="A34" s="6" t="str">
        <f t="shared" si="0"/>
        <v>Nidau</v>
      </c>
      <c r="B34" s="110">
        <f>VLOOKUP(A34,'Auswertung 2012'!$B$4:$AD$392,25,FALSE)</f>
        <v>572.5</v>
      </c>
      <c r="C34" s="110">
        <f>'Auswertung 2012'!$Z$419</f>
        <v>645.75</v>
      </c>
    </row>
    <row r="35" spans="1:3">
      <c r="A35" s="6" t="str">
        <f t="shared" si="0"/>
        <v>Steffisburg</v>
      </c>
      <c r="B35" s="110">
        <f>VLOOKUP(A35,'Auswertung 2012'!$B$4:$AD$392,25,FALSE)</f>
        <v>414</v>
      </c>
      <c r="C35" s="110">
        <f>'Auswertung 2012'!$Z$419</f>
        <v>645.75</v>
      </c>
    </row>
    <row r="36" spans="1:3">
      <c r="A36" s="6" t="str">
        <f t="shared" si="0"/>
        <v>Uetendorf</v>
      </c>
      <c r="B36" s="110">
        <f>VLOOKUP(A36,'Auswertung 2012'!$B$4:$AD$392,25,FALSE)</f>
        <v>360</v>
      </c>
      <c r="C36" s="110">
        <f>'Auswertung 2012'!$Z$419</f>
        <v>645.75</v>
      </c>
    </row>
    <row r="37" spans="1:3">
      <c r="A37" s="6" t="str">
        <f t="shared" si="0"/>
        <v>Unterseen</v>
      </c>
      <c r="B37" s="110">
        <f>VLOOKUP(A37,'Auswertung 2012'!$B$4:$AD$392,25,FALSE)</f>
        <v>451</v>
      </c>
      <c r="C37" s="110">
        <f>'Auswertung 2012'!$Z$419</f>
        <v>645.75</v>
      </c>
    </row>
    <row r="38" spans="1:3">
      <c r="A38" s="6" t="str">
        <f t="shared" si="0"/>
        <v>Urtenen</v>
      </c>
      <c r="B38" s="110">
        <f>VLOOKUP(A38,'Auswertung 2012'!$B$4:$AD$392,25,FALSE)</f>
        <v>425</v>
      </c>
      <c r="C38" s="110">
        <f>'Auswertung 2012'!$Z$419</f>
        <v>645.75</v>
      </c>
    </row>
    <row r="39" spans="1:3">
      <c r="A39" s="6"/>
      <c r="B39" s="6"/>
      <c r="C39" s="6"/>
    </row>
    <row r="40" spans="1:3">
      <c r="A40" s="6"/>
      <c r="B40" s="6"/>
      <c r="C40" s="6"/>
    </row>
    <row r="41" spans="1:3">
      <c r="A41" s="6"/>
      <c r="B41" s="6"/>
      <c r="C41" s="6"/>
    </row>
    <row r="42" spans="1:3">
      <c r="A42" s="6"/>
      <c r="B42" s="6"/>
      <c r="C42" s="6"/>
    </row>
  </sheetData>
  <phoneticPr fontId="29" type="noConversion"/>
  <pageMargins left="0.74803149606299213" right="0.39370078740157483" top="0.39370078740157483" bottom="0.39370078740157483" header="0.51181102362204722" footer="0.27559055118110237"/>
  <pageSetup paperSize="9" orientation="landscape" r:id="rId1"/>
  <headerFooter alignWithMargins="0">
    <oddFooter>&amp;LKant. Planungsgruppe Bern //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C46"/>
  <sheetViews>
    <sheetView zoomScaleNormal="100" workbookViewId="0">
      <selection activeCell="P29" sqref="P29"/>
    </sheetView>
  </sheetViews>
  <sheetFormatPr baseColWidth="10" defaultRowHeight="12.75"/>
  <cols>
    <col min="1" max="1" width="14.85546875" customWidth="1"/>
    <col min="2" max="3" width="15.7109375" customWidth="1"/>
  </cols>
  <sheetData>
    <row r="1" spans="1:3">
      <c r="A1" s="7" t="s">
        <v>642</v>
      </c>
      <c r="B1" s="6"/>
      <c r="C1" s="6"/>
    </row>
    <row r="2" spans="1:3">
      <c r="A2" s="6"/>
      <c r="B2" s="6"/>
      <c r="C2" s="6"/>
    </row>
    <row r="3" spans="1:3">
      <c r="A3" s="6"/>
      <c r="B3" s="8" t="s">
        <v>425</v>
      </c>
      <c r="C3" s="8" t="s">
        <v>424</v>
      </c>
    </row>
    <row r="4" spans="1:3">
      <c r="A4" s="6" t="s">
        <v>483</v>
      </c>
      <c r="B4" s="111">
        <f>'Auswertung 2012'!K413</f>
        <v>7.1382147548917927E-3</v>
      </c>
      <c r="C4" s="111">
        <f>'Auswertung 2012'!W413</f>
        <v>0</v>
      </c>
    </row>
    <row r="5" spans="1:3">
      <c r="A5" s="6" t="s">
        <v>484</v>
      </c>
      <c r="B5" s="111">
        <f>'Auswertung 2012'!K415</f>
        <v>1</v>
      </c>
      <c r="C5" s="111">
        <f>'Auswertung 2012'!W415</f>
        <v>17905.191900000002</v>
      </c>
    </row>
    <row r="6" spans="1:3">
      <c r="A6" s="6" t="s">
        <v>490</v>
      </c>
      <c r="B6" s="111">
        <f>B5-B4</f>
        <v>0.99286178524510815</v>
      </c>
      <c r="C6" s="111">
        <f>C5-C4</f>
        <v>17905.191900000002</v>
      </c>
    </row>
    <row r="7" spans="1:3">
      <c r="A7" s="6" t="s">
        <v>491</v>
      </c>
      <c r="B7" s="111">
        <f>'Auswertung 2012'!K421</f>
        <v>0.31796782436411675</v>
      </c>
      <c r="C7" s="111">
        <f>'Auswertung 2012'!W421</f>
        <v>0.31466284602911337</v>
      </c>
    </row>
    <row r="8" spans="1:3">
      <c r="A8" s="6" t="s">
        <v>486</v>
      </c>
      <c r="B8" s="111">
        <f>'Auswertung 2012'!K419</f>
        <v>0.43548361889778547</v>
      </c>
      <c r="C8" s="111">
        <f>'Auswertung 2012'!W419</f>
        <v>0.43028700229458883</v>
      </c>
    </row>
    <row r="9" spans="1:3">
      <c r="A9" s="6" t="s">
        <v>492</v>
      </c>
      <c r="B9" s="111">
        <f>'Auswertung 2012'!K423</f>
        <v>0.53027818263126936</v>
      </c>
      <c r="C9" s="111">
        <f>'Auswertung 2012'!W423</f>
        <v>0.54666238690527191</v>
      </c>
    </row>
    <row r="10" spans="1:3">
      <c r="A10" s="6" t="s">
        <v>485</v>
      </c>
      <c r="B10" s="111">
        <f>'Auswertung 2012'!K417</f>
        <v>0.43854352362665</v>
      </c>
      <c r="C10" s="111">
        <f>'Auswertung 2012'!W417</f>
        <v>75.678858113805845</v>
      </c>
    </row>
    <row r="11" spans="1:3">
      <c r="A11" s="6"/>
      <c r="B11" s="6"/>
      <c r="C11" s="6"/>
    </row>
    <row r="12" spans="1:3">
      <c r="A12" s="6"/>
      <c r="B12" s="6"/>
      <c r="C12" s="6"/>
    </row>
    <row r="13" spans="1:3">
      <c r="A13" s="7" t="s">
        <v>425</v>
      </c>
      <c r="B13" s="6"/>
      <c r="C13" s="6"/>
    </row>
    <row r="14" spans="1:3" ht="38.25">
      <c r="A14" s="6"/>
      <c r="B14" s="116" t="s">
        <v>493</v>
      </c>
      <c r="C14" s="8" t="s">
        <v>494</v>
      </c>
    </row>
    <row r="15" spans="1:3">
      <c r="A15" s="6" t="s">
        <v>483</v>
      </c>
      <c r="B15" s="111">
        <f>'Auswertung 2012'!K413</f>
        <v>7.1382147548917927E-3</v>
      </c>
      <c r="C15" s="111">
        <f>'Auswertung 2012'!$K$419</f>
        <v>0.43548361889778547</v>
      </c>
    </row>
    <row r="16" spans="1:3">
      <c r="A16" s="6" t="s">
        <v>484</v>
      </c>
      <c r="B16" s="111">
        <f>'Auswertung 2012'!K415</f>
        <v>1</v>
      </c>
      <c r="C16" s="111">
        <f>'Auswertung 2012'!$K$419</f>
        <v>0.43548361889778547</v>
      </c>
    </row>
    <row r="17" spans="1:3">
      <c r="A17" s="6" t="str">
        <f>'Graf Tarife'!A20</f>
        <v>Heimberg</v>
      </c>
      <c r="B17" s="111" t="str">
        <f>VLOOKUP(A17,'Auswertung 2012'!$B$4:$AD$392,10,FALSE)</f>
        <v xml:space="preserve"> </v>
      </c>
      <c r="C17" s="111">
        <f>'Auswertung 2012'!$K$419</f>
        <v>0.43548361889778547</v>
      </c>
    </row>
    <row r="18" spans="1:3">
      <c r="A18" s="6" t="str">
        <f>'Graf Tarife'!A21</f>
        <v>Kehrsatz</v>
      </c>
      <c r="B18" s="111">
        <f>VLOOKUP(A18,'Auswertung 2012'!$B$4:$AD$392,10,FALSE)</f>
        <v>0.18075114689521668</v>
      </c>
      <c r="C18" s="111">
        <f>'Auswertung 2012'!$K$419</f>
        <v>0.43548361889778547</v>
      </c>
    </row>
    <row r="19" spans="1:3">
      <c r="A19" s="6" t="str">
        <f>'Graf Tarife'!A22</f>
        <v>Kirchberg</v>
      </c>
      <c r="B19" s="111">
        <f>VLOOKUP(A19,'Auswertung 2012'!$B$4:$AD$392,10,FALSE)</f>
        <v>0.33409866700472818</v>
      </c>
      <c r="C19" s="111">
        <f>'Auswertung 2012'!$K$419</f>
        <v>0.43548361889778547</v>
      </c>
    </row>
    <row r="20" spans="1:3">
      <c r="A20" s="6" t="str">
        <f>'Graf Tarife'!A23</f>
        <v>Nidau</v>
      </c>
      <c r="B20" s="111">
        <f>VLOOKUP(A20,'Auswertung 2012'!$B$4:$AD$392,10,FALSE)</f>
        <v>0</v>
      </c>
      <c r="C20" s="111">
        <f>'Auswertung 2012'!$K$419</f>
        <v>0.43548361889778547</v>
      </c>
    </row>
    <row r="21" spans="1:3">
      <c r="A21" s="6" t="str">
        <f>'Graf Tarife'!A24</f>
        <v>Steffisburg</v>
      </c>
      <c r="B21" s="111">
        <f>VLOOKUP(A21,'Auswertung 2012'!$B$4:$AD$392,10,FALSE)</f>
        <v>0.31799293586835914</v>
      </c>
      <c r="C21" s="111">
        <f>'Auswertung 2012'!$K$419</f>
        <v>0.43548361889778547</v>
      </c>
    </row>
    <row r="22" spans="1:3">
      <c r="A22" s="6" t="str">
        <f>'Graf Tarife'!A25</f>
        <v>Uetendorf</v>
      </c>
      <c r="B22" s="111">
        <f>VLOOKUP(A22,'Auswertung 2012'!$B$4:$AD$392,10,FALSE)</f>
        <v>0.43578400681453872</v>
      </c>
      <c r="C22" s="111">
        <f>'Auswertung 2012'!$K$419</f>
        <v>0.43548361889778547</v>
      </c>
    </row>
    <row r="23" spans="1:3">
      <c r="A23" s="6" t="str">
        <f>'Graf Tarife'!A26</f>
        <v>Unterseen</v>
      </c>
      <c r="B23" s="111">
        <f>VLOOKUP(A23,'Auswertung 2012'!$B$4:$AD$392,10,FALSE)</f>
        <v>0.30609132988300952</v>
      </c>
      <c r="C23" s="111">
        <f>'Auswertung 2012'!$K$419</f>
        <v>0.43548361889778547</v>
      </c>
    </row>
    <row r="24" spans="1:3">
      <c r="A24" s="6" t="str">
        <f>'Graf Tarife'!A27</f>
        <v>Urtenen</v>
      </c>
      <c r="B24" s="111">
        <f>VLOOKUP(A24,'Auswertung 2012'!$B$4:$AD$392,10,FALSE)</f>
        <v>0.34745834224382577</v>
      </c>
      <c r="C24" s="111">
        <f>'Auswertung 2012'!$K$419</f>
        <v>0.43548361889778547</v>
      </c>
    </row>
    <row r="25" spans="1:3">
      <c r="A25" s="6"/>
      <c r="B25" s="6"/>
      <c r="C25" s="6"/>
    </row>
    <row r="26" spans="1:3">
      <c r="A26" s="7" t="s">
        <v>424</v>
      </c>
      <c r="B26" s="6"/>
      <c r="C26" s="6"/>
    </row>
    <row r="27" spans="1:3" ht="38.25">
      <c r="A27" s="6"/>
      <c r="B27" s="116" t="s">
        <v>493</v>
      </c>
      <c r="C27" s="8" t="s">
        <v>494</v>
      </c>
    </row>
    <row r="28" spans="1:3">
      <c r="A28" s="6" t="s">
        <v>483</v>
      </c>
      <c r="B28" s="111">
        <f>'Auswertung 2012'!W413</f>
        <v>0</v>
      </c>
      <c r="C28" s="111">
        <f>'Auswertung 2012'!$W$419</f>
        <v>0.43028700229458883</v>
      </c>
    </row>
    <row r="29" spans="1:3">
      <c r="A29" s="6" t="s">
        <v>484</v>
      </c>
      <c r="B29" s="111">
        <f>'Auswertung 2012'!W415</f>
        <v>17905.191900000002</v>
      </c>
      <c r="C29" s="111">
        <f>'Auswertung 2012'!$W$419</f>
        <v>0.43028700229458883</v>
      </c>
    </row>
    <row r="30" spans="1:3">
      <c r="A30" s="6" t="str">
        <f t="shared" ref="A30:A37" si="0">A17</f>
        <v>Heimberg</v>
      </c>
      <c r="B30" s="111" t="str">
        <f>VLOOKUP(A30,'Auswertung 2012'!$B$4:$AD$392,22,FALSE)</f>
        <v xml:space="preserve"> </v>
      </c>
      <c r="C30" s="111">
        <f>'Auswertung 2012'!$W$419</f>
        <v>0.43028700229458883</v>
      </c>
    </row>
    <row r="31" spans="1:3">
      <c r="A31" s="6" t="str">
        <f t="shared" si="0"/>
        <v>Kehrsatz</v>
      </c>
      <c r="B31" s="111">
        <f>VLOOKUP(A31,'Auswertung 2012'!$B$4:$AD$392,22,FALSE)</f>
        <v>0.25659842108439895</v>
      </c>
      <c r="C31" s="111">
        <f>'Auswertung 2012'!$W$419</f>
        <v>0.43028700229458883</v>
      </c>
    </row>
    <row r="32" spans="1:3">
      <c r="A32" s="6" t="str">
        <f t="shared" si="0"/>
        <v>Kirchberg</v>
      </c>
      <c r="B32" s="111">
        <f>VLOOKUP(A32,'Auswertung 2012'!$B$4:$AD$392,22,FALSE)</f>
        <v>0.47891115468391182</v>
      </c>
      <c r="C32" s="111">
        <f>'Auswertung 2012'!$W$419</f>
        <v>0.43028700229458883</v>
      </c>
    </row>
    <row r="33" spans="1:3">
      <c r="A33" s="6" t="str">
        <f t="shared" si="0"/>
        <v>Nidau</v>
      </c>
      <c r="B33" s="111">
        <f>VLOOKUP(A33,'Auswertung 2012'!$B$4:$AD$392,22,FALSE)</f>
        <v>0.18582471868996434</v>
      </c>
      <c r="C33" s="111">
        <f>'Auswertung 2012'!$W$419</f>
        <v>0.43028700229458883</v>
      </c>
    </row>
    <row r="34" spans="1:3">
      <c r="A34" s="6" t="str">
        <f t="shared" si="0"/>
        <v>Steffisburg</v>
      </c>
      <c r="B34" s="111">
        <f>VLOOKUP(A34,'Auswertung 2012'!$B$4:$AD$392,22,FALSE)</f>
        <v>0</v>
      </c>
      <c r="C34" s="111">
        <f>'Auswertung 2012'!$W$419</f>
        <v>0.43028700229458883</v>
      </c>
    </row>
    <row r="35" spans="1:3">
      <c r="A35" s="6" t="str">
        <f t="shared" si="0"/>
        <v>Uetendorf</v>
      </c>
      <c r="B35" s="111">
        <f>VLOOKUP(A35,'Auswertung 2012'!$B$4:$AD$392,22,FALSE)</f>
        <v>0.56124648560631951</v>
      </c>
      <c r="C35" s="111">
        <f>'Auswertung 2012'!$W$419</f>
        <v>0.43028700229458883</v>
      </c>
    </row>
    <row r="36" spans="1:3">
      <c r="A36" s="6" t="str">
        <f t="shared" si="0"/>
        <v>Unterseen</v>
      </c>
      <c r="B36" s="111">
        <f>VLOOKUP(A36,'Auswertung 2012'!$B$4:$AD$392,22,FALSE)</f>
        <v>0.37880496054114993</v>
      </c>
      <c r="C36" s="111">
        <f>'Auswertung 2012'!$W$419</f>
        <v>0.43028700229458883</v>
      </c>
    </row>
    <row r="37" spans="1:3">
      <c r="A37" s="6" t="str">
        <f t="shared" si="0"/>
        <v>Urtenen</v>
      </c>
      <c r="B37" s="111">
        <f>VLOOKUP(A37,'Auswertung 2012'!$B$4:$AD$392,22,FALSE)</f>
        <v>0.31645777851465756</v>
      </c>
      <c r="C37" s="111">
        <f>'Auswertung 2012'!$W$419</f>
        <v>0.43028700229458883</v>
      </c>
    </row>
    <row r="38" spans="1:3">
      <c r="A38" s="6"/>
      <c r="B38" s="6"/>
      <c r="C38" s="6"/>
    </row>
    <row r="39" spans="1:3">
      <c r="A39" s="6"/>
      <c r="B39" s="6"/>
      <c r="C39" s="6"/>
    </row>
    <row r="40" spans="1:3">
      <c r="A40" s="6"/>
      <c r="B40" s="6"/>
      <c r="C40" s="6"/>
    </row>
    <row r="41" spans="1:3">
      <c r="A41" s="6"/>
      <c r="B41" s="6"/>
      <c r="C41" s="6"/>
    </row>
    <row r="42" spans="1:3">
      <c r="A42" s="6"/>
      <c r="B42" s="6"/>
      <c r="C42" s="6"/>
    </row>
    <row r="43" spans="1:3">
      <c r="A43" s="6"/>
      <c r="B43" s="6"/>
      <c r="C43" s="6"/>
    </row>
    <row r="44" spans="1:3">
      <c r="A44" s="6"/>
      <c r="B44" s="6"/>
      <c r="C44" s="6"/>
    </row>
    <row r="45" spans="1:3">
      <c r="A45" s="6"/>
      <c r="B45" s="6"/>
      <c r="C45" s="6"/>
    </row>
    <row r="46" spans="1:3">
      <c r="A46" s="6"/>
      <c r="B46" s="6"/>
      <c r="C46" s="6"/>
    </row>
  </sheetData>
  <phoneticPr fontId="29" type="noConversion"/>
  <pageMargins left="0.74803149606299213" right="0.39370078740157483" top="0.39370078740157483" bottom="0.39370078740157483" header="0.51181102362204722" footer="0.27559055118110237"/>
  <pageSetup paperSize="9" orientation="landscape" r:id="rId1"/>
  <headerFooter alignWithMargins="0">
    <oddFooter>&amp;LKant. Planungsgruppe Bern //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D663"/>
  <sheetViews>
    <sheetView tabSelected="1" zoomScale="110" zoomScaleNormal="110" workbookViewId="0">
      <pane xSplit="6" ySplit="3" topLeftCell="G4" activePane="bottomRight" state="frozen"/>
      <selection activeCell="B1" sqref="B1"/>
      <selection pane="topRight" activeCell="G1" sqref="G1"/>
      <selection pane="bottomLeft" activeCell="B4" sqref="B4"/>
      <selection pane="bottomRight" activeCell="B4" sqref="B4"/>
    </sheetView>
  </sheetViews>
  <sheetFormatPr baseColWidth="10" defaultRowHeight="9"/>
  <cols>
    <col min="1" max="1" width="6.7109375" style="39" hidden="1" customWidth="1"/>
    <col min="2" max="2" width="13.28515625" style="22" customWidth="1"/>
    <col min="3" max="3" width="11" style="22" bestFit="1" customWidth="1"/>
    <col min="4" max="4" width="3.85546875" style="39" bestFit="1" customWidth="1"/>
    <col min="5" max="5" width="21.140625" style="22" bestFit="1" customWidth="1"/>
    <col min="6" max="6" width="8" style="22" customWidth="1"/>
    <col min="7" max="7" width="11.7109375" style="22" customWidth="1"/>
    <col min="8" max="8" width="9.28515625" style="22" customWidth="1"/>
    <col min="9" max="9" width="9.7109375" style="22" customWidth="1"/>
    <col min="10" max="10" width="10.140625" style="22" customWidth="1"/>
    <col min="11" max="12" width="9.28515625" style="22" customWidth="1"/>
    <col min="13" max="13" width="9.85546875" style="22" customWidth="1"/>
    <col min="14" max="14" width="9.28515625" style="22" customWidth="1"/>
    <col min="15" max="15" width="4.140625" style="22" customWidth="1"/>
    <col min="16" max="16" width="3.85546875" style="22" customWidth="1"/>
    <col min="17" max="17" width="3.28515625" style="22" customWidth="1"/>
    <col min="18" max="18" width="10.7109375" style="22" customWidth="1"/>
    <col min="19" max="19" width="11.7109375" style="22" customWidth="1"/>
    <col min="20" max="20" width="9.28515625" style="40" customWidth="1"/>
    <col min="21" max="21" width="10" style="40" customWidth="1"/>
    <col min="22" max="22" width="10.140625" style="40" customWidth="1"/>
    <col min="23" max="24" width="9.28515625" style="40" customWidth="1"/>
    <col min="25" max="25" width="10.5703125" style="40" customWidth="1"/>
    <col min="26" max="26" width="9.28515625" style="40" customWidth="1"/>
    <col min="27" max="27" width="4" style="40" customWidth="1"/>
    <col min="28" max="28" width="3.7109375" style="40" customWidth="1"/>
    <col min="29" max="29" width="3.28515625" style="40" customWidth="1"/>
    <col min="30" max="30" width="10.85546875" style="40" customWidth="1"/>
    <col min="31" max="16384" width="11.42578125" style="22"/>
  </cols>
  <sheetData>
    <row r="1" spans="1:30" s="12" customFormat="1" ht="20.100000000000001" customHeight="1" thickBot="1">
      <c r="A1" s="11"/>
      <c r="B1" s="48"/>
      <c r="C1" s="49"/>
      <c r="D1" s="50"/>
      <c r="E1" s="50"/>
      <c r="F1" s="47"/>
      <c r="G1" s="289" t="s">
        <v>1</v>
      </c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1"/>
      <c r="S1" s="292" t="s">
        <v>2</v>
      </c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1"/>
    </row>
    <row r="2" spans="1:30" s="15" customFormat="1" ht="20.100000000000001" customHeight="1" thickBot="1">
      <c r="A2" s="13"/>
      <c r="B2" s="14"/>
      <c r="C2" s="14"/>
      <c r="D2" s="13"/>
      <c r="E2" s="14"/>
      <c r="F2" s="14"/>
      <c r="G2" s="145" t="s">
        <v>625</v>
      </c>
      <c r="H2" s="279" t="s">
        <v>626</v>
      </c>
      <c r="I2" s="280"/>
      <c r="J2" s="280"/>
      <c r="K2" s="293"/>
      <c r="L2" s="279" t="s">
        <v>451</v>
      </c>
      <c r="M2" s="280"/>
      <c r="N2" s="293"/>
      <c r="O2" s="279" t="s">
        <v>3</v>
      </c>
      <c r="P2" s="280"/>
      <c r="Q2" s="280"/>
      <c r="R2" s="281"/>
      <c r="S2" s="146" t="s">
        <v>625</v>
      </c>
      <c r="T2" s="284" t="s">
        <v>626</v>
      </c>
      <c r="U2" s="285"/>
      <c r="V2" s="287"/>
      <c r="W2" s="288"/>
      <c r="X2" s="284" t="s">
        <v>451</v>
      </c>
      <c r="Y2" s="285"/>
      <c r="Z2" s="288"/>
      <c r="AA2" s="284" t="s">
        <v>3</v>
      </c>
      <c r="AB2" s="285"/>
      <c r="AC2" s="285"/>
      <c r="AD2" s="286"/>
    </row>
    <row r="3" spans="1:30" s="12" customFormat="1" ht="36.75" thickBot="1">
      <c r="A3" s="16" t="s">
        <v>4</v>
      </c>
      <c r="B3" s="17" t="s">
        <v>0</v>
      </c>
      <c r="C3" s="17" t="s">
        <v>5</v>
      </c>
      <c r="D3" s="16" t="s">
        <v>6</v>
      </c>
      <c r="E3" s="17" t="s">
        <v>447</v>
      </c>
      <c r="F3" s="16" t="s">
        <v>7</v>
      </c>
      <c r="G3" s="41" t="s">
        <v>627</v>
      </c>
      <c r="H3" s="41" t="s">
        <v>453</v>
      </c>
      <c r="I3" s="42" t="s">
        <v>455</v>
      </c>
      <c r="J3" s="42" t="s">
        <v>456</v>
      </c>
      <c r="K3" s="43" t="s">
        <v>489</v>
      </c>
      <c r="L3" s="41" t="s">
        <v>454</v>
      </c>
      <c r="M3" s="42" t="s">
        <v>457</v>
      </c>
      <c r="N3" s="43" t="s">
        <v>628</v>
      </c>
      <c r="O3" s="277" t="s">
        <v>458</v>
      </c>
      <c r="P3" s="278"/>
      <c r="Q3" s="278"/>
      <c r="R3" s="43" t="s">
        <v>629</v>
      </c>
      <c r="S3" s="44" t="s">
        <v>627</v>
      </c>
      <c r="T3" s="44" t="s">
        <v>453</v>
      </c>
      <c r="U3" s="45" t="s">
        <v>455</v>
      </c>
      <c r="V3" s="163" t="s">
        <v>459</v>
      </c>
      <c r="W3" s="94" t="s">
        <v>489</v>
      </c>
      <c r="X3" s="44" t="s">
        <v>454</v>
      </c>
      <c r="Y3" s="45" t="s">
        <v>457</v>
      </c>
      <c r="Z3" s="46" t="s">
        <v>628</v>
      </c>
      <c r="AA3" s="282" t="s">
        <v>458</v>
      </c>
      <c r="AB3" s="283"/>
      <c r="AC3" s="283"/>
      <c r="AD3" s="46" t="s">
        <v>629</v>
      </c>
    </row>
    <row r="4" spans="1:30" ht="15" customHeight="1">
      <c r="A4" s="18">
        <v>301</v>
      </c>
      <c r="B4" s="19" t="s">
        <v>8</v>
      </c>
      <c r="C4" s="19" t="s">
        <v>8</v>
      </c>
      <c r="D4" s="20">
        <v>6</v>
      </c>
      <c r="E4" s="19" t="s">
        <v>380</v>
      </c>
      <c r="F4" s="21">
        <v>3786</v>
      </c>
      <c r="G4" s="62">
        <v>11006.7</v>
      </c>
      <c r="H4" s="62">
        <v>169508.4</v>
      </c>
      <c r="I4" s="63">
        <v>504663.6</v>
      </c>
      <c r="J4" s="112">
        <f>IF(SUM(H4:I4)&gt;0,SUM(H4:I4)," ")</f>
        <v>674172</v>
      </c>
      <c r="K4" s="92">
        <f>IF(H4+I4&gt;0,IF(J4&gt;0,H4/J4," ")," ")</f>
        <v>0.2514319787828625</v>
      </c>
      <c r="L4" s="64">
        <v>100</v>
      </c>
      <c r="M4" s="105">
        <v>345</v>
      </c>
      <c r="N4" s="114">
        <f>IF(SUM(L4:M4)&gt;0,SUM(L4:M4)," ")</f>
        <v>445</v>
      </c>
      <c r="O4" s="65" t="s">
        <v>399</v>
      </c>
      <c r="P4" s="66"/>
      <c r="Q4" s="67"/>
      <c r="R4" s="133">
        <v>1.5</v>
      </c>
      <c r="S4" s="68">
        <v>311682</v>
      </c>
      <c r="T4" s="68"/>
      <c r="U4" s="69"/>
      <c r="V4" s="113">
        <v>1136910</v>
      </c>
      <c r="W4" s="95" t="str">
        <f t="shared" ref="W4:W67" si="0">IF(T4+U4&gt;0,IF(V4&gt;0,T4/V4," ")," ")</f>
        <v xml:space="preserve"> </v>
      </c>
      <c r="X4" s="70">
        <v>275</v>
      </c>
      <c r="Y4" s="107">
        <v>460</v>
      </c>
      <c r="Z4" s="115">
        <f>IF(SUM(X4:Y4)&gt;0,SUM(X4:Y4)," ")</f>
        <v>735</v>
      </c>
      <c r="AA4" s="71" t="s">
        <v>408</v>
      </c>
      <c r="AB4" s="72" t="s">
        <v>538</v>
      </c>
      <c r="AC4" s="73"/>
      <c r="AD4" s="74">
        <v>2</v>
      </c>
    </row>
    <row r="5" spans="1:30" ht="15" customHeight="1">
      <c r="A5" s="23">
        <v>321</v>
      </c>
      <c r="B5" s="24" t="s">
        <v>20</v>
      </c>
      <c r="C5" s="24" t="s">
        <v>20</v>
      </c>
      <c r="D5" s="25">
        <v>7</v>
      </c>
      <c r="E5" s="24" t="s">
        <v>540</v>
      </c>
      <c r="F5" s="26">
        <v>4161</v>
      </c>
      <c r="G5" s="75">
        <v>71761.39</v>
      </c>
      <c r="H5" s="75">
        <v>129099.6</v>
      </c>
      <c r="I5" s="76">
        <v>323133.40000000002</v>
      </c>
      <c r="J5" s="112">
        <f t="shared" ref="J5:J68" si="1">IF(SUM(H5:I5)&gt;0,SUM(H5:I5)," ")</f>
        <v>452233</v>
      </c>
      <c r="K5" s="92">
        <f t="shared" ref="K5:K68" si="2">IF(H5+I5&gt;0,IF(J5&gt;0,H5/J5," ")," ")</f>
        <v>0.28547142733944669</v>
      </c>
      <c r="L5" s="77">
        <v>60</v>
      </c>
      <c r="M5" s="106">
        <v>276</v>
      </c>
      <c r="N5" s="114">
        <f t="shared" ref="N5:N68" si="3">IF(SUM(L5:M5)&gt;0,SUM(L5:M5)," ")</f>
        <v>336</v>
      </c>
      <c r="O5" s="65" t="s">
        <v>408</v>
      </c>
      <c r="P5" s="66"/>
      <c r="Q5" s="67"/>
      <c r="R5" s="134">
        <v>1.2</v>
      </c>
      <c r="S5" s="78">
        <v>150881.19</v>
      </c>
      <c r="T5" s="78">
        <v>62784.45</v>
      </c>
      <c r="U5" s="79">
        <v>535916.69999999995</v>
      </c>
      <c r="V5" s="113">
        <f t="shared" ref="V5:V67" si="4">IF(SUM(T5:U5)&gt;0,SUM(T5:U5)," ")</f>
        <v>598701.14999999991</v>
      </c>
      <c r="W5" s="95">
        <f t="shared" si="0"/>
        <v>0.10486776248884774</v>
      </c>
      <c r="X5" s="80">
        <v>30</v>
      </c>
      <c r="Y5" s="108">
        <v>506</v>
      </c>
      <c r="Z5" s="115">
        <f t="shared" ref="Z5:Z68" si="5">IF(SUM(X5:Y5)&gt;0,SUM(X5:Y5)," ")</f>
        <v>536</v>
      </c>
      <c r="AA5" s="81" t="s">
        <v>408</v>
      </c>
      <c r="AB5" s="82"/>
      <c r="AC5" s="83"/>
      <c r="AD5" s="84">
        <v>2.2000000000000002</v>
      </c>
    </row>
    <row r="6" spans="1:30" ht="15" customHeight="1">
      <c r="A6" s="23">
        <v>561</v>
      </c>
      <c r="B6" s="24" t="s">
        <v>148</v>
      </c>
      <c r="C6" s="24" t="s">
        <v>149</v>
      </c>
      <c r="D6" s="25">
        <v>5</v>
      </c>
      <c r="E6" s="24" t="s">
        <v>548</v>
      </c>
      <c r="F6" s="26">
        <v>3684</v>
      </c>
      <c r="G6" s="75">
        <v>77966</v>
      </c>
      <c r="H6" s="75">
        <v>884055</v>
      </c>
      <c r="I6" s="76">
        <v>90935</v>
      </c>
      <c r="J6" s="112">
        <f t="shared" si="1"/>
        <v>974990</v>
      </c>
      <c r="K6" s="92">
        <f t="shared" si="2"/>
        <v>0.90673237674232554</v>
      </c>
      <c r="L6" s="77"/>
      <c r="M6" s="106">
        <v>318</v>
      </c>
      <c r="N6" s="114">
        <f t="shared" si="3"/>
        <v>318</v>
      </c>
      <c r="O6" s="65" t="s">
        <v>412</v>
      </c>
      <c r="P6" s="66"/>
      <c r="Q6" s="67"/>
      <c r="R6" s="134">
        <v>0</v>
      </c>
      <c r="S6" s="78">
        <v>144000</v>
      </c>
      <c r="T6" s="78">
        <v>1556284</v>
      </c>
      <c r="U6" s="79"/>
      <c r="V6" s="113">
        <f t="shared" si="4"/>
        <v>1556284</v>
      </c>
      <c r="W6" s="95">
        <f t="shared" si="0"/>
        <v>1</v>
      </c>
      <c r="X6" s="80">
        <v>450</v>
      </c>
      <c r="Y6" s="108"/>
      <c r="Z6" s="115">
        <f t="shared" si="5"/>
        <v>450</v>
      </c>
      <c r="AA6" s="81" t="s">
        <v>412</v>
      </c>
      <c r="AB6" s="82"/>
      <c r="AC6" s="83"/>
      <c r="AD6" s="84">
        <v>0</v>
      </c>
    </row>
    <row r="7" spans="1:30" ht="15" customHeight="1">
      <c r="A7" s="23">
        <v>401</v>
      </c>
      <c r="B7" s="24" t="s">
        <v>70</v>
      </c>
      <c r="C7" s="24" t="s">
        <v>73</v>
      </c>
      <c r="D7" s="25">
        <v>4</v>
      </c>
      <c r="E7" s="24" t="s">
        <v>543</v>
      </c>
      <c r="F7" s="26">
        <v>1018</v>
      </c>
      <c r="G7" s="75">
        <v>42300</v>
      </c>
      <c r="H7" s="75">
        <v>61226</v>
      </c>
      <c r="I7" s="76">
        <v>75011</v>
      </c>
      <c r="J7" s="112">
        <f t="shared" si="1"/>
        <v>136237</v>
      </c>
      <c r="K7" s="92">
        <f t="shared" si="2"/>
        <v>0.44940801691170534</v>
      </c>
      <c r="L7" s="77">
        <v>217</v>
      </c>
      <c r="M7" s="106">
        <v>322</v>
      </c>
      <c r="N7" s="114">
        <f t="shared" si="3"/>
        <v>539</v>
      </c>
      <c r="O7" s="65" t="s">
        <v>399</v>
      </c>
      <c r="P7" s="66" t="s">
        <v>406</v>
      </c>
      <c r="Q7" s="67" t="s">
        <v>478</v>
      </c>
      <c r="R7" s="134">
        <v>1.4</v>
      </c>
      <c r="S7" s="78">
        <v>81600</v>
      </c>
      <c r="T7" s="78">
        <v>62771</v>
      </c>
      <c r="U7" s="79">
        <v>91037</v>
      </c>
      <c r="V7" s="113">
        <f t="shared" si="4"/>
        <v>153808</v>
      </c>
      <c r="W7" s="95">
        <f t="shared" si="0"/>
        <v>0.40811271195256421</v>
      </c>
      <c r="X7" s="80">
        <v>120</v>
      </c>
      <c r="Y7" s="108">
        <v>368</v>
      </c>
      <c r="Z7" s="115">
        <f t="shared" si="5"/>
        <v>488</v>
      </c>
      <c r="AA7" s="81" t="s">
        <v>408</v>
      </c>
      <c r="AB7" s="82"/>
      <c r="AC7" s="83"/>
      <c r="AD7" s="84">
        <v>1.6</v>
      </c>
    </row>
    <row r="8" spans="1:30" ht="15" customHeight="1">
      <c r="A8" s="23">
        <v>731</v>
      </c>
      <c r="B8" s="24" t="s">
        <v>245</v>
      </c>
      <c r="C8" s="24" t="s">
        <v>257</v>
      </c>
      <c r="D8" s="25">
        <v>4</v>
      </c>
      <c r="E8" s="24" t="s">
        <v>543</v>
      </c>
      <c r="F8" s="26">
        <v>1686</v>
      </c>
      <c r="G8" s="75"/>
      <c r="H8" s="75"/>
      <c r="I8" s="76"/>
      <c r="J8" s="112" t="str">
        <f t="shared" si="1"/>
        <v xml:space="preserve"> </v>
      </c>
      <c r="K8" s="92" t="str">
        <f t="shared" si="2"/>
        <v xml:space="preserve"> </v>
      </c>
      <c r="L8" s="77"/>
      <c r="M8" s="106"/>
      <c r="N8" s="114" t="str">
        <f t="shared" si="3"/>
        <v xml:space="preserve"> </v>
      </c>
      <c r="O8" s="65"/>
      <c r="P8" s="66"/>
      <c r="Q8" s="67"/>
      <c r="R8" s="134"/>
      <c r="S8" s="78">
        <v>20000</v>
      </c>
      <c r="T8" s="78">
        <v>101320.45</v>
      </c>
      <c r="U8" s="79">
        <v>122865.25</v>
      </c>
      <c r="V8" s="113">
        <f t="shared" si="4"/>
        <v>224185.7</v>
      </c>
      <c r="W8" s="95">
        <f t="shared" si="0"/>
        <v>0.45194876390420974</v>
      </c>
      <c r="X8" s="80">
        <v>307.5</v>
      </c>
      <c r="Y8" s="108">
        <v>448.5</v>
      </c>
      <c r="Z8" s="115">
        <f t="shared" si="5"/>
        <v>756</v>
      </c>
      <c r="AA8" s="81" t="s">
        <v>413</v>
      </c>
      <c r="AB8" s="82" t="s">
        <v>538</v>
      </c>
      <c r="AC8" s="83"/>
      <c r="AD8" s="84">
        <v>1.95</v>
      </c>
    </row>
    <row r="9" spans="1:30" ht="15" customHeight="1">
      <c r="A9" s="23">
        <v>562</v>
      </c>
      <c r="B9" s="24" t="s">
        <v>624</v>
      </c>
      <c r="C9" s="24" t="s">
        <v>149</v>
      </c>
      <c r="D9" s="25">
        <v>5</v>
      </c>
      <c r="E9" s="24" t="s">
        <v>381</v>
      </c>
      <c r="F9" s="26">
        <v>1986</v>
      </c>
      <c r="G9" s="75">
        <f>6853+99350.05</f>
        <v>106203.05</v>
      </c>
      <c r="H9" s="75">
        <f>27033+74156.7</f>
        <v>101189.7</v>
      </c>
      <c r="I9" s="76">
        <f>48781+140393.3</f>
        <v>189174.3</v>
      </c>
      <c r="J9" s="112">
        <f t="shared" si="1"/>
        <v>290364</v>
      </c>
      <c r="K9" s="92">
        <f t="shared" si="2"/>
        <v>0.34849258172500724</v>
      </c>
      <c r="L9" s="77">
        <v>129.96</v>
      </c>
      <c r="M9" s="106">
        <v>299</v>
      </c>
      <c r="N9" s="114">
        <f t="shared" si="3"/>
        <v>428.96000000000004</v>
      </c>
      <c r="O9" s="65" t="s">
        <v>406</v>
      </c>
      <c r="P9" s="66"/>
      <c r="Q9" s="67"/>
      <c r="R9" s="134">
        <v>1.3</v>
      </c>
      <c r="S9" s="78">
        <v>171494</v>
      </c>
      <c r="T9" s="78">
        <v>46495</v>
      </c>
      <c r="U9" s="79">
        <v>200936</v>
      </c>
      <c r="V9" s="113">
        <f t="shared" si="4"/>
        <v>247431</v>
      </c>
      <c r="W9" s="95">
        <f t="shared" si="0"/>
        <v>0.18791097316019414</v>
      </c>
      <c r="X9" s="80">
        <v>64</v>
      </c>
      <c r="Y9" s="108">
        <v>230</v>
      </c>
      <c r="Z9" s="115">
        <f t="shared" si="5"/>
        <v>294</v>
      </c>
      <c r="AA9" s="81" t="s">
        <v>405</v>
      </c>
      <c r="AB9" s="82"/>
      <c r="AC9" s="83"/>
      <c r="AD9" s="84">
        <v>1</v>
      </c>
    </row>
    <row r="10" spans="1:30" ht="15" customHeight="1">
      <c r="A10" s="23">
        <v>951</v>
      </c>
      <c r="B10" s="24" t="s">
        <v>348</v>
      </c>
      <c r="C10" s="24" t="s">
        <v>355</v>
      </c>
      <c r="D10" s="25">
        <v>8</v>
      </c>
      <c r="E10" s="24" t="s">
        <v>541</v>
      </c>
      <c r="F10" s="26">
        <v>1162</v>
      </c>
      <c r="G10" s="75">
        <v>6265</v>
      </c>
      <c r="H10" s="75">
        <v>29750</v>
      </c>
      <c r="I10" s="76">
        <v>154976</v>
      </c>
      <c r="J10" s="112">
        <f t="shared" si="1"/>
        <v>184726</v>
      </c>
      <c r="K10" s="92">
        <f t="shared" si="2"/>
        <v>0.16104933793835194</v>
      </c>
      <c r="L10" s="77">
        <v>120</v>
      </c>
      <c r="M10" s="106">
        <v>207</v>
      </c>
      <c r="N10" s="114">
        <f t="shared" si="3"/>
        <v>327</v>
      </c>
      <c r="O10" s="65" t="s">
        <v>408</v>
      </c>
      <c r="P10" s="66"/>
      <c r="Q10" s="67"/>
      <c r="R10" s="134">
        <v>0.9</v>
      </c>
      <c r="S10" s="78">
        <v>20825</v>
      </c>
      <c r="T10" s="78">
        <v>105000</v>
      </c>
      <c r="U10" s="79">
        <v>174752</v>
      </c>
      <c r="V10" s="113">
        <f t="shared" si="4"/>
        <v>279752</v>
      </c>
      <c r="W10" s="95">
        <f t="shared" si="0"/>
        <v>0.37533243730160998</v>
      </c>
      <c r="X10" s="80">
        <v>300</v>
      </c>
      <c r="Y10" s="108">
        <v>851</v>
      </c>
      <c r="Z10" s="115">
        <f t="shared" si="5"/>
        <v>1151</v>
      </c>
      <c r="AA10" s="81" t="s">
        <v>408</v>
      </c>
      <c r="AB10" s="82"/>
      <c r="AC10" s="83"/>
      <c r="AD10" s="84">
        <v>3.7</v>
      </c>
    </row>
    <row r="11" spans="1:30" ht="15" customHeight="1">
      <c r="A11" s="23">
        <v>402</v>
      </c>
      <c r="B11" s="24" t="s">
        <v>71</v>
      </c>
      <c r="C11" s="24" t="s">
        <v>73</v>
      </c>
      <c r="D11" s="25">
        <v>7</v>
      </c>
      <c r="E11" s="24" t="s">
        <v>540</v>
      </c>
      <c r="F11" s="26">
        <v>541</v>
      </c>
      <c r="G11" s="75">
        <v>3500</v>
      </c>
      <c r="H11" s="75">
        <v>14100</v>
      </c>
      <c r="I11" s="76">
        <v>50400</v>
      </c>
      <c r="J11" s="112">
        <f t="shared" si="1"/>
        <v>64500</v>
      </c>
      <c r="K11" s="92">
        <f t="shared" si="2"/>
        <v>0.21860465116279071</v>
      </c>
      <c r="L11" s="77">
        <v>100</v>
      </c>
      <c r="M11" s="106">
        <v>345</v>
      </c>
      <c r="N11" s="114">
        <f t="shared" si="3"/>
        <v>445</v>
      </c>
      <c r="O11" s="65" t="s">
        <v>408</v>
      </c>
      <c r="P11" s="66"/>
      <c r="Q11" s="67"/>
      <c r="R11" s="134">
        <v>1.5</v>
      </c>
      <c r="S11" s="78">
        <v>6800</v>
      </c>
      <c r="T11" s="78">
        <v>114800</v>
      </c>
      <c r="U11" s="79"/>
      <c r="V11" s="113">
        <f t="shared" si="4"/>
        <v>114800</v>
      </c>
      <c r="W11" s="95">
        <f t="shared" si="0"/>
        <v>1</v>
      </c>
      <c r="X11" s="80">
        <v>500</v>
      </c>
      <c r="Y11" s="108"/>
      <c r="Z11" s="115">
        <f t="shared" si="5"/>
        <v>500</v>
      </c>
      <c r="AA11" s="81" t="s">
        <v>407</v>
      </c>
      <c r="AB11" s="82"/>
      <c r="AC11" s="83"/>
      <c r="AD11" s="275">
        <v>0</v>
      </c>
    </row>
    <row r="12" spans="1:30" ht="15" customHeight="1">
      <c r="A12" s="23">
        <v>630</v>
      </c>
      <c r="B12" s="24" t="s">
        <v>201</v>
      </c>
      <c r="C12" s="24" t="s">
        <v>185</v>
      </c>
      <c r="D12" s="25">
        <v>4</v>
      </c>
      <c r="E12" s="24" t="s">
        <v>543</v>
      </c>
      <c r="F12" s="26">
        <v>496</v>
      </c>
      <c r="G12" s="75">
        <v>0</v>
      </c>
      <c r="H12" s="75">
        <v>9907</v>
      </c>
      <c r="I12" s="76">
        <v>48303</v>
      </c>
      <c r="J12" s="112">
        <f t="shared" si="1"/>
        <v>58210</v>
      </c>
      <c r="K12" s="92">
        <f t="shared" si="2"/>
        <v>0.17019412472083834</v>
      </c>
      <c r="L12" s="77">
        <v>50</v>
      </c>
      <c r="M12" s="106">
        <v>230</v>
      </c>
      <c r="N12" s="114">
        <f t="shared" si="3"/>
        <v>280</v>
      </c>
      <c r="O12" s="65" t="s">
        <v>478</v>
      </c>
      <c r="P12" s="66"/>
      <c r="Q12" s="67"/>
      <c r="R12" s="134">
        <v>1</v>
      </c>
      <c r="S12" s="78">
        <v>0</v>
      </c>
      <c r="T12" s="78"/>
      <c r="U12" s="79"/>
      <c r="V12" s="113">
        <v>114568</v>
      </c>
      <c r="W12" s="95" t="str">
        <f t="shared" si="0"/>
        <v xml:space="preserve"> </v>
      </c>
      <c r="X12" s="80"/>
      <c r="Y12" s="108">
        <v>1150</v>
      </c>
      <c r="Z12" s="115">
        <f t="shared" si="5"/>
        <v>1150</v>
      </c>
      <c r="AA12" s="81" t="s">
        <v>414</v>
      </c>
      <c r="AB12" s="82"/>
      <c r="AC12" s="83"/>
      <c r="AD12" s="84">
        <v>5</v>
      </c>
    </row>
    <row r="13" spans="1:30" ht="15" customHeight="1">
      <c r="A13" s="23">
        <v>921</v>
      </c>
      <c r="B13" s="24" t="s">
        <v>324</v>
      </c>
      <c r="C13" s="27" t="s">
        <v>342</v>
      </c>
      <c r="D13" s="25">
        <v>7</v>
      </c>
      <c r="E13" s="24" t="s">
        <v>540</v>
      </c>
      <c r="F13" s="26">
        <v>810</v>
      </c>
      <c r="G13" s="75">
        <v>15116</v>
      </c>
      <c r="H13" s="75">
        <v>69930</v>
      </c>
      <c r="I13" s="76">
        <v>71250</v>
      </c>
      <c r="J13" s="112">
        <f t="shared" si="1"/>
        <v>141180</v>
      </c>
      <c r="K13" s="92">
        <f t="shared" si="2"/>
        <v>0.4953251168720782</v>
      </c>
      <c r="L13" s="77">
        <v>350</v>
      </c>
      <c r="M13" s="106">
        <v>253</v>
      </c>
      <c r="N13" s="114">
        <f t="shared" si="3"/>
        <v>603</v>
      </c>
      <c r="O13" s="65" t="s">
        <v>408</v>
      </c>
      <c r="P13" s="66" t="s">
        <v>399</v>
      </c>
      <c r="Q13" s="67"/>
      <c r="R13" s="134">
        <v>1.1000000000000001</v>
      </c>
      <c r="S13" s="78">
        <v>10000</v>
      </c>
      <c r="T13" s="78">
        <v>51780</v>
      </c>
      <c r="U13" s="79">
        <v>28609</v>
      </c>
      <c r="V13" s="113">
        <f t="shared" si="4"/>
        <v>80389</v>
      </c>
      <c r="W13" s="95">
        <f t="shared" si="0"/>
        <v>0.64411797634004653</v>
      </c>
      <c r="X13" s="80">
        <v>449.9</v>
      </c>
      <c r="Y13" s="108">
        <v>299</v>
      </c>
      <c r="Z13" s="115">
        <f t="shared" si="5"/>
        <v>748.9</v>
      </c>
      <c r="AA13" s="81" t="s">
        <v>408</v>
      </c>
      <c r="AB13" s="82" t="s">
        <v>399</v>
      </c>
      <c r="AC13" s="83" t="s">
        <v>538</v>
      </c>
      <c r="AD13" s="84">
        <v>1.3</v>
      </c>
    </row>
    <row r="14" spans="1:30" ht="15" customHeight="1">
      <c r="A14" s="23">
        <v>381</v>
      </c>
      <c r="B14" s="24" t="s">
        <v>57</v>
      </c>
      <c r="C14" s="24" t="s">
        <v>382</v>
      </c>
      <c r="D14" s="25">
        <v>6</v>
      </c>
      <c r="E14" s="24" t="s">
        <v>380</v>
      </c>
      <c r="F14" s="26">
        <v>1582</v>
      </c>
      <c r="G14" s="75">
        <v>12276</v>
      </c>
      <c r="H14" s="75">
        <v>83595</v>
      </c>
      <c r="I14" s="76">
        <v>108364</v>
      </c>
      <c r="J14" s="112">
        <f t="shared" si="1"/>
        <v>191959</v>
      </c>
      <c r="K14" s="92">
        <f t="shared" si="2"/>
        <v>0.43548361889778547</v>
      </c>
      <c r="L14" s="77">
        <v>160</v>
      </c>
      <c r="M14" s="106">
        <v>230</v>
      </c>
      <c r="N14" s="114">
        <f t="shared" si="3"/>
        <v>390</v>
      </c>
      <c r="O14" s="65" t="s">
        <v>408</v>
      </c>
      <c r="P14" s="66"/>
      <c r="Q14" s="67"/>
      <c r="R14" s="134">
        <v>1</v>
      </c>
      <c r="S14" s="78">
        <v>17500</v>
      </c>
      <c r="T14" s="78">
        <v>45443</v>
      </c>
      <c r="U14" s="79">
        <v>257188</v>
      </c>
      <c r="V14" s="113">
        <f t="shared" si="4"/>
        <v>302631</v>
      </c>
      <c r="W14" s="95">
        <f t="shared" si="0"/>
        <v>0.1501597655230297</v>
      </c>
      <c r="X14" s="80">
        <v>90</v>
      </c>
      <c r="Y14" s="108">
        <v>621</v>
      </c>
      <c r="Z14" s="115">
        <f t="shared" si="5"/>
        <v>711</v>
      </c>
      <c r="AA14" s="81" t="s">
        <v>408</v>
      </c>
      <c r="AB14" s="82"/>
      <c r="AC14" s="83"/>
      <c r="AD14" s="84">
        <v>2.7</v>
      </c>
    </row>
    <row r="15" spans="1:30" ht="15" customHeight="1">
      <c r="A15" s="23">
        <v>602</v>
      </c>
      <c r="B15" s="24" t="s">
        <v>175</v>
      </c>
      <c r="C15" s="24" t="s">
        <v>185</v>
      </c>
      <c r="D15" s="25">
        <v>8</v>
      </c>
      <c r="E15" s="24" t="s">
        <v>541</v>
      </c>
      <c r="F15" s="26">
        <v>987</v>
      </c>
      <c r="G15" s="75">
        <v>2400</v>
      </c>
      <c r="H15" s="75">
        <v>51493</v>
      </c>
      <c r="I15" s="76">
        <v>49539</v>
      </c>
      <c r="J15" s="112">
        <f t="shared" si="1"/>
        <v>101032</v>
      </c>
      <c r="K15" s="92">
        <f t="shared" si="2"/>
        <v>0.50967020349988124</v>
      </c>
      <c r="L15" s="77">
        <v>200</v>
      </c>
      <c r="M15" s="106">
        <v>506</v>
      </c>
      <c r="N15" s="114">
        <f t="shared" si="3"/>
        <v>706</v>
      </c>
      <c r="O15" s="65" t="s">
        <v>408</v>
      </c>
      <c r="P15" s="66"/>
      <c r="Q15" s="67"/>
      <c r="R15" s="134">
        <v>2.2000000000000002</v>
      </c>
      <c r="S15" s="78">
        <v>12605</v>
      </c>
      <c r="T15" s="78">
        <v>55740</v>
      </c>
      <c r="U15" s="79">
        <v>81472</v>
      </c>
      <c r="V15" s="113">
        <f t="shared" si="4"/>
        <v>137212</v>
      </c>
      <c r="W15" s="95">
        <f t="shared" si="0"/>
        <v>0.4062326910182783</v>
      </c>
      <c r="X15" s="80">
        <v>160</v>
      </c>
      <c r="Y15" s="108">
        <v>460</v>
      </c>
      <c r="Z15" s="115">
        <f t="shared" si="5"/>
        <v>620</v>
      </c>
      <c r="AA15" s="81" t="s">
        <v>408</v>
      </c>
      <c r="AB15" s="82"/>
      <c r="AC15" s="83"/>
      <c r="AD15" s="84">
        <v>2</v>
      </c>
    </row>
    <row r="16" spans="1:30" ht="15" customHeight="1">
      <c r="A16" s="23">
        <v>971</v>
      </c>
      <c r="B16" s="24" t="s">
        <v>358</v>
      </c>
      <c r="C16" s="24" t="s">
        <v>387</v>
      </c>
      <c r="D16" s="25">
        <v>7</v>
      </c>
      <c r="E16" s="24" t="s">
        <v>540</v>
      </c>
      <c r="F16" s="26">
        <v>1339</v>
      </c>
      <c r="G16" s="75">
        <v>41150.1</v>
      </c>
      <c r="H16" s="75">
        <v>112284.4</v>
      </c>
      <c r="I16" s="76">
        <v>94814.6</v>
      </c>
      <c r="J16" s="112">
        <f t="shared" si="1"/>
        <v>207099</v>
      </c>
      <c r="K16" s="92">
        <f t="shared" si="2"/>
        <v>0.54217741273497211</v>
      </c>
      <c r="L16" s="77">
        <v>170</v>
      </c>
      <c r="M16" s="106">
        <v>276</v>
      </c>
      <c r="N16" s="114">
        <f t="shared" si="3"/>
        <v>446</v>
      </c>
      <c r="O16" s="65" t="s">
        <v>399</v>
      </c>
      <c r="P16" s="66"/>
      <c r="Q16" s="67"/>
      <c r="R16" s="134">
        <v>1.2</v>
      </c>
      <c r="S16" s="78">
        <v>48166.6</v>
      </c>
      <c r="T16" s="78">
        <v>152114.25</v>
      </c>
      <c r="U16" s="79">
        <v>137690.5</v>
      </c>
      <c r="V16" s="113">
        <f t="shared" si="4"/>
        <v>289804.75</v>
      </c>
      <c r="W16" s="95">
        <f t="shared" si="0"/>
        <v>0.52488528914726207</v>
      </c>
      <c r="X16" s="80">
        <v>260</v>
      </c>
      <c r="Y16" s="108">
        <v>460</v>
      </c>
      <c r="Z16" s="115">
        <f t="shared" si="5"/>
        <v>720</v>
      </c>
      <c r="AA16" s="81" t="s">
        <v>399</v>
      </c>
      <c r="AB16" s="82"/>
      <c r="AC16" s="83"/>
      <c r="AD16" s="84">
        <v>2</v>
      </c>
    </row>
    <row r="17" spans="1:30" ht="15" customHeight="1">
      <c r="A17" s="23">
        <v>322</v>
      </c>
      <c r="B17" s="24" t="s">
        <v>21</v>
      </c>
      <c r="C17" s="24" t="s">
        <v>20</v>
      </c>
      <c r="D17" s="25">
        <v>8</v>
      </c>
      <c r="E17" s="24" t="s">
        <v>541</v>
      </c>
      <c r="F17" s="26">
        <v>477</v>
      </c>
      <c r="G17" s="75">
        <v>1365.4</v>
      </c>
      <c r="H17" s="75">
        <v>20223.75</v>
      </c>
      <c r="I17" s="76">
        <v>17966.3</v>
      </c>
      <c r="J17" s="112">
        <f t="shared" si="1"/>
        <v>38190.050000000003</v>
      </c>
      <c r="K17" s="92">
        <f t="shared" si="2"/>
        <v>0.52955547321880958</v>
      </c>
      <c r="L17" s="77">
        <v>200</v>
      </c>
      <c r="M17" s="106">
        <v>322</v>
      </c>
      <c r="N17" s="114">
        <f t="shared" si="3"/>
        <v>522</v>
      </c>
      <c r="O17" s="65" t="s">
        <v>399</v>
      </c>
      <c r="P17" s="66"/>
      <c r="Q17" s="67"/>
      <c r="R17" s="134">
        <v>1.4</v>
      </c>
      <c r="S17" s="78">
        <v>11767.5</v>
      </c>
      <c r="T17" s="78">
        <v>29368.1</v>
      </c>
      <c r="U17" s="79">
        <v>30901.65</v>
      </c>
      <c r="V17" s="113">
        <f t="shared" si="4"/>
        <v>60269.75</v>
      </c>
      <c r="W17" s="95">
        <f t="shared" si="0"/>
        <v>0.48727761439196277</v>
      </c>
      <c r="X17" s="80">
        <v>220</v>
      </c>
      <c r="Y17" s="108">
        <v>368</v>
      </c>
      <c r="Z17" s="115">
        <f t="shared" si="5"/>
        <v>588</v>
      </c>
      <c r="AA17" s="81" t="s">
        <v>399</v>
      </c>
      <c r="AB17" s="82" t="s">
        <v>539</v>
      </c>
      <c r="AC17" s="83"/>
      <c r="AD17" s="84">
        <v>1.6</v>
      </c>
    </row>
    <row r="18" spans="1:30" ht="15" customHeight="1">
      <c r="A18" s="23">
        <v>532</v>
      </c>
      <c r="B18" s="24" t="s">
        <v>123</v>
      </c>
      <c r="C18" s="24" t="s">
        <v>129</v>
      </c>
      <c r="D18" s="25">
        <v>9</v>
      </c>
      <c r="E18" s="24" t="s">
        <v>32</v>
      </c>
      <c r="F18" s="26">
        <v>163</v>
      </c>
      <c r="G18" s="75" t="s">
        <v>659</v>
      </c>
      <c r="H18" s="75">
        <v>7633</v>
      </c>
      <c r="I18" s="76">
        <v>22304</v>
      </c>
      <c r="J18" s="112">
        <f t="shared" si="1"/>
        <v>29937</v>
      </c>
      <c r="K18" s="92">
        <f t="shared" si="2"/>
        <v>0.25496876774559907</v>
      </c>
      <c r="L18" s="77">
        <v>155</v>
      </c>
      <c r="M18" s="106">
        <v>391</v>
      </c>
      <c r="N18" s="114">
        <f t="shared" si="3"/>
        <v>546</v>
      </c>
      <c r="O18" s="65" t="s">
        <v>406</v>
      </c>
      <c r="P18" s="66" t="s">
        <v>478</v>
      </c>
      <c r="Q18" s="67"/>
      <c r="R18" s="134">
        <v>1.7</v>
      </c>
      <c r="S18" s="78">
        <v>0</v>
      </c>
      <c r="T18" s="78">
        <v>19798</v>
      </c>
      <c r="U18" s="79">
        <v>21191</v>
      </c>
      <c r="V18" s="113">
        <f t="shared" si="4"/>
        <v>40989</v>
      </c>
      <c r="W18" s="95">
        <f t="shared" si="0"/>
        <v>0.48300763619507675</v>
      </c>
      <c r="X18" s="80">
        <v>270</v>
      </c>
      <c r="Y18" s="108">
        <v>759</v>
      </c>
      <c r="Z18" s="115">
        <f t="shared" si="5"/>
        <v>1029</v>
      </c>
      <c r="AA18" s="81" t="s">
        <v>399</v>
      </c>
      <c r="AB18" s="82"/>
      <c r="AC18" s="83"/>
      <c r="AD18" s="84">
        <v>3.3</v>
      </c>
    </row>
    <row r="19" spans="1:30" ht="15" customHeight="1">
      <c r="A19" s="23">
        <v>323</v>
      </c>
      <c r="B19" s="24" t="s">
        <v>22</v>
      </c>
      <c r="C19" s="24" t="s">
        <v>20</v>
      </c>
      <c r="D19" s="25">
        <v>7</v>
      </c>
      <c r="E19" s="24" t="s">
        <v>540</v>
      </c>
      <c r="F19" s="26">
        <v>668</v>
      </c>
      <c r="G19" s="75">
        <v>11417.95</v>
      </c>
      <c r="H19" s="75">
        <v>51506.9</v>
      </c>
      <c r="I19" s="76">
        <v>78441.3</v>
      </c>
      <c r="J19" s="112">
        <f t="shared" si="1"/>
        <v>129948.20000000001</v>
      </c>
      <c r="K19" s="92">
        <f t="shared" si="2"/>
        <v>0.39636485922852333</v>
      </c>
      <c r="L19" s="77">
        <v>200</v>
      </c>
      <c r="M19" s="106">
        <v>391</v>
      </c>
      <c r="N19" s="114">
        <f t="shared" si="3"/>
        <v>591</v>
      </c>
      <c r="O19" s="65" t="s">
        <v>408</v>
      </c>
      <c r="P19" s="66"/>
      <c r="Q19" s="67"/>
      <c r="R19" s="134">
        <v>1.7</v>
      </c>
      <c r="S19" s="78">
        <v>13620</v>
      </c>
      <c r="T19" s="78">
        <v>62220</v>
      </c>
      <c r="U19" s="79">
        <v>92037.6</v>
      </c>
      <c r="V19" s="113">
        <f t="shared" si="4"/>
        <v>154257.60000000001</v>
      </c>
      <c r="W19" s="95">
        <f t="shared" si="0"/>
        <v>0.40335127734387155</v>
      </c>
      <c r="X19" s="80">
        <v>210</v>
      </c>
      <c r="Y19" s="108">
        <v>552</v>
      </c>
      <c r="Z19" s="115">
        <f t="shared" si="5"/>
        <v>762</v>
      </c>
      <c r="AA19" s="81" t="s">
        <v>408</v>
      </c>
      <c r="AB19" s="82"/>
      <c r="AC19" s="83"/>
      <c r="AD19" s="84">
        <v>2.4</v>
      </c>
    </row>
    <row r="20" spans="1:30" ht="15" customHeight="1">
      <c r="A20" s="23">
        <v>302</v>
      </c>
      <c r="B20" s="24" t="s">
        <v>9</v>
      </c>
      <c r="C20" s="24" t="s">
        <v>8</v>
      </c>
      <c r="D20" s="25">
        <v>7</v>
      </c>
      <c r="E20" s="24" t="s">
        <v>540</v>
      </c>
      <c r="F20" s="26">
        <v>939</v>
      </c>
      <c r="G20" s="75">
        <v>36250</v>
      </c>
      <c r="H20" s="75">
        <v>42887</v>
      </c>
      <c r="I20" s="76">
        <v>96863</v>
      </c>
      <c r="J20" s="112">
        <f t="shared" si="1"/>
        <v>139750</v>
      </c>
      <c r="K20" s="92">
        <f t="shared" si="2"/>
        <v>0.30688372093023258</v>
      </c>
      <c r="L20" s="77">
        <v>125</v>
      </c>
      <c r="M20" s="106">
        <v>276</v>
      </c>
      <c r="N20" s="114">
        <f t="shared" si="3"/>
        <v>401</v>
      </c>
      <c r="O20" s="65" t="s">
        <v>399</v>
      </c>
      <c r="P20" s="66"/>
      <c r="Q20" s="67"/>
      <c r="R20" s="134">
        <v>1.2</v>
      </c>
      <c r="S20" s="78">
        <v>25300</v>
      </c>
      <c r="T20" s="78">
        <v>64940</v>
      </c>
      <c r="U20" s="79">
        <v>167515</v>
      </c>
      <c r="V20" s="113">
        <f t="shared" si="4"/>
        <v>232455</v>
      </c>
      <c r="W20" s="95">
        <f t="shared" si="0"/>
        <v>0.27936589877610718</v>
      </c>
      <c r="X20" s="80">
        <v>200</v>
      </c>
      <c r="Y20" s="108">
        <v>644</v>
      </c>
      <c r="Z20" s="115">
        <f t="shared" si="5"/>
        <v>844</v>
      </c>
      <c r="AA20" s="81" t="s">
        <v>399</v>
      </c>
      <c r="AB20" s="82"/>
      <c r="AC20" s="83"/>
      <c r="AD20" s="84">
        <v>2.8</v>
      </c>
    </row>
    <row r="21" spans="1:30" ht="15" customHeight="1">
      <c r="A21" s="23">
        <v>403</v>
      </c>
      <c r="B21" s="24" t="s">
        <v>72</v>
      </c>
      <c r="C21" s="24" t="s">
        <v>73</v>
      </c>
      <c r="D21" s="25">
        <v>4</v>
      </c>
      <c r="E21" s="24" t="s">
        <v>543</v>
      </c>
      <c r="F21" s="26">
        <v>1021</v>
      </c>
      <c r="G21" s="75">
        <v>87863</v>
      </c>
      <c r="H21" s="75">
        <v>40019</v>
      </c>
      <c r="I21" s="76">
        <v>97057</v>
      </c>
      <c r="J21" s="112">
        <f t="shared" si="1"/>
        <v>137076</v>
      </c>
      <c r="K21" s="92">
        <f t="shared" si="2"/>
        <v>0.29194753275555169</v>
      </c>
      <c r="L21" s="77">
        <v>120</v>
      </c>
      <c r="M21" s="106">
        <v>414</v>
      </c>
      <c r="N21" s="114">
        <f t="shared" si="3"/>
        <v>534</v>
      </c>
      <c r="O21" s="65" t="s">
        <v>399</v>
      </c>
      <c r="P21" s="66"/>
      <c r="Q21" s="67"/>
      <c r="R21" s="134">
        <v>1.8</v>
      </c>
      <c r="S21" s="78">
        <v>148436</v>
      </c>
      <c r="T21" s="78">
        <v>41490</v>
      </c>
      <c r="U21" s="79">
        <v>157740</v>
      </c>
      <c r="V21" s="113">
        <f t="shared" si="4"/>
        <v>199230</v>
      </c>
      <c r="W21" s="95">
        <f t="shared" si="0"/>
        <v>0.20825176931185063</v>
      </c>
      <c r="X21" s="80">
        <v>90</v>
      </c>
      <c r="Y21" s="108">
        <v>690</v>
      </c>
      <c r="Z21" s="115">
        <f t="shared" si="5"/>
        <v>780</v>
      </c>
      <c r="AA21" s="81" t="s">
        <v>399</v>
      </c>
      <c r="AB21" s="82"/>
      <c r="AC21" s="83"/>
      <c r="AD21" s="84">
        <v>3</v>
      </c>
    </row>
    <row r="22" spans="1:30" ht="15" customHeight="1">
      <c r="A22" s="23">
        <v>533</v>
      </c>
      <c r="B22" s="24" t="s">
        <v>124</v>
      </c>
      <c r="C22" s="24" t="s">
        <v>129</v>
      </c>
      <c r="D22" s="25">
        <v>7</v>
      </c>
      <c r="E22" s="24" t="s">
        <v>540</v>
      </c>
      <c r="F22" s="26">
        <v>2832</v>
      </c>
      <c r="G22" s="75">
        <v>42927</v>
      </c>
      <c r="H22" s="75">
        <v>181356</v>
      </c>
      <c r="I22" s="76">
        <v>211527</v>
      </c>
      <c r="J22" s="112">
        <f t="shared" si="1"/>
        <v>392883</v>
      </c>
      <c r="K22" s="92">
        <f t="shared" si="2"/>
        <v>0.46160307267048967</v>
      </c>
      <c r="L22" s="77">
        <v>167</v>
      </c>
      <c r="M22" s="106">
        <v>253</v>
      </c>
      <c r="N22" s="114">
        <f t="shared" si="3"/>
        <v>420</v>
      </c>
      <c r="O22" s="65" t="s">
        <v>399</v>
      </c>
      <c r="P22" s="66" t="s">
        <v>406</v>
      </c>
      <c r="Q22" s="67" t="s">
        <v>478</v>
      </c>
      <c r="R22" s="134">
        <v>1.1000000000000001</v>
      </c>
      <c r="S22" s="78">
        <v>83805</v>
      </c>
      <c r="T22" s="78">
        <v>139149</v>
      </c>
      <c r="U22" s="79">
        <v>449180</v>
      </c>
      <c r="V22" s="113">
        <f t="shared" si="4"/>
        <v>588329</v>
      </c>
      <c r="W22" s="95">
        <f t="shared" si="0"/>
        <v>0.23651562306124635</v>
      </c>
      <c r="X22" s="80">
        <v>100</v>
      </c>
      <c r="Y22" s="108">
        <v>391</v>
      </c>
      <c r="Z22" s="115">
        <f t="shared" si="5"/>
        <v>491</v>
      </c>
      <c r="AA22" s="81" t="s">
        <v>399</v>
      </c>
      <c r="AB22" s="82"/>
      <c r="AC22" s="83"/>
      <c r="AD22" s="84">
        <v>1.7</v>
      </c>
    </row>
    <row r="23" spans="1:30" ht="15" customHeight="1">
      <c r="A23" s="23">
        <v>571</v>
      </c>
      <c r="B23" s="24" t="s">
        <v>154</v>
      </c>
      <c r="C23" s="24" t="s">
        <v>164</v>
      </c>
      <c r="D23" s="25">
        <v>5</v>
      </c>
      <c r="E23" s="24" t="s">
        <v>548</v>
      </c>
      <c r="F23" s="26">
        <v>1138</v>
      </c>
      <c r="G23" s="75">
        <v>52250</v>
      </c>
      <c r="H23" s="75">
        <v>274385</v>
      </c>
      <c r="I23" s="76">
        <v>121951</v>
      </c>
      <c r="J23" s="112">
        <f t="shared" si="1"/>
        <v>396336</v>
      </c>
      <c r="K23" s="92">
        <f t="shared" si="2"/>
        <v>0.69230400468289532</v>
      </c>
      <c r="L23" s="77">
        <v>370</v>
      </c>
      <c r="M23" s="106">
        <v>276</v>
      </c>
      <c r="N23" s="114">
        <f t="shared" si="3"/>
        <v>646</v>
      </c>
      <c r="O23" s="65" t="s">
        <v>405</v>
      </c>
      <c r="P23" s="66"/>
      <c r="Q23" s="67"/>
      <c r="R23" s="134">
        <v>1.2</v>
      </c>
      <c r="S23" s="78">
        <v>57086</v>
      </c>
      <c r="T23" s="78">
        <v>163495</v>
      </c>
      <c r="U23" s="79">
        <v>101886</v>
      </c>
      <c r="V23" s="113">
        <f t="shared" si="4"/>
        <v>265381</v>
      </c>
      <c r="W23" s="95">
        <f t="shared" si="0"/>
        <v>0.61607650886838172</v>
      </c>
      <c r="X23" s="80">
        <v>160</v>
      </c>
      <c r="Y23" s="108">
        <v>368</v>
      </c>
      <c r="Z23" s="115">
        <f t="shared" si="5"/>
        <v>528</v>
      </c>
      <c r="AA23" s="81" t="s">
        <v>405</v>
      </c>
      <c r="AB23" s="82"/>
      <c r="AC23" s="83"/>
      <c r="AD23" s="84">
        <v>1.6</v>
      </c>
    </row>
    <row r="24" spans="1:30" ht="15" customHeight="1">
      <c r="A24" s="23">
        <v>732</v>
      </c>
      <c r="B24" s="24" t="s">
        <v>246</v>
      </c>
      <c r="C24" s="24" t="s">
        <v>257</v>
      </c>
      <c r="D24" s="25">
        <v>4</v>
      </c>
      <c r="E24" s="24" t="s">
        <v>543</v>
      </c>
      <c r="F24" s="26">
        <v>1332</v>
      </c>
      <c r="G24" s="75"/>
      <c r="H24" s="75"/>
      <c r="I24" s="76"/>
      <c r="J24" s="112" t="str">
        <f t="shared" si="1"/>
        <v xml:space="preserve"> </v>
      </c>
      <c r="K24" s="92" t="str">
        <f t="shared" si="2"/>
        <v xml:space="preserve"> </v>
      </c>
      <c r="L24" s="77"/>
      <c r="M24" s="106"/>
      <c r="N24" s="114" t="str">
        <f t="shared" si="3"/>
        <v xml:space="preserve"> </v>
      </c>
      <c r="O24" s="65"/>
      <c r="P24" s="66"/>
      <c r="Q24" s="67"/>
      <c r="R24" s="134"/>
      <c r="S24" s="78">
        <v>149850</v>
      </c>
      <c r="T24" s="78"/>
      <c r="U24" s="79"/>
      <c r="V24" s="113">
        <v>389834</v>
      </c>
      <c r="W24" s="95" t="str">
        <f t="shared" si="0"/>
        <v xml:space="preserve"> </v>
      </c>
      <c r="X24" s="80">
        <v>295</v>
      </c>
      <c r="Y24" s="108">
        <v>736</v>
      </c>
      <c r="Z24" s="115">
        <f t="shared" si="5"/>
        <v>1031</v>
      </c>
      <c r="AA24" s="81" t="s">
        <v>399</v>
      </c>
      <c r="AB24" s="82" t="s">
        <v>538</v>
      </c>
      <c r="AC24" s="83"/>
      <c r="AD24" s="84">
        <v>3.2</v>
      </c>
    </row>
    <row r="25" spans="1:30" ht="15" customHeight="1">
      <c r="A25" s="23">
        <v>861</v>
      </c>
      <c r="B25" s="24" t="s">
        <v>292</v>
      </c>
      <c r="C25" s="24" t="s">
        <v>311</v>
      </c>
      <c r="D25" s="25">
        <v>2</v>
      </c>
      <c r="E25" s="24" t="s">
        <v>544</v>
      </c>
      <c r="F25" s="26">
        <v>9633</v>
      </c>
      <c r="G25" s="75">
        <v>952757</v>
      </c>
      <c r="H25" s="75">
        <v>76379</v>
      </c>
      <c r="I25" s="76">
        <v>959566</v>
      </c>
      <c r="J25" s="112">
        <f t="shared" si="1"/>
        <v>1035945</v>
      </c>
      <c r="K25" s="92">
        <f t="shared" si="2"/>
        <v>7.3728817649585637E-2</v>
      </c>
      <c r="L25" s="77">
        <v>35</v>
      </c>
      <c r="M25" s="106">
        <v>379.5</v>
      </c>
      <c r="N25" s="114">
        <f t="shared" si="3"/>
        <v>414.5</v>
      </c>
      <c r="O25" s="65" t="s">
        <v>406</v>
      </c>
      <c r="P25" s="66"/>
      <c r="Q25" s="67"/>
      <c r="R25" s="134">
        <v>1.65</v>
      </c>
      <c r="S25" s="78">
        <v>1573712</v>
      </c>
      <c r="T25" s="78">
        <v>103999</v>
      </c>
      <c r="U25" s="79">
        <v>837659</v>
      </c>
      <c r="V25" s="113">
        <f t="shared" si="4"/>
        <v>941658</v>
      </c>
      <c r="W25" s="95">
        <f t="shared" si="0"/>
        <v>0.1104424323905282</v>
      </c>
      <c r="X25" s="80">
        <v>50</v>
      </c>
      <c r="Y25" s="108">
        <v>299</v>
      </c>
      <c r="Z25" s="115">
        <f t="shared" si="5"/>
        <v>349</v>
      </c>
      <c r="AA25" s="81" t="s">
        <v>406</v>
      </c>
      <c r="AB25" s="82"/>
      <c r="AC25" s="83"/>
      <c r="AD25" s="84">
        <v>1.3</v>
      </c>
    </row>
    <row r="26" spans="1:30" ht="15" customHeight="1">
      <c r="A26" s="23">
        <v>681</v>
      </c>
      <c r="B26" s="24" t="s">
        <v>214</v>
      </c>
      <c r="C26" s="24" t="s">
        <v>226</v>
      </c>
      <c r="D26" s="25">
        <v>7</v>
      </c>
      <c r="E26" s="24" t="s">
        <v>540</v>
      </c>
      <c r="F26" s="26">
        <v>327</v>
      </c>
      <c r="G26" s="75"/>
      <c r="H26" s="75">
        <v>45136</v>
      </c>
      <c r="I26" s="76">
        <v>48447</v>
      </c>
      <c r="J26" s="112">
        <f t="shared" si="1"/>
        <v>93583</v>
      </c>
      <c r="K26" s="92">
        <f t="shared" si="2"/>
        <v>0.48230982122821453</v>
      </c>
      <c r="L26" s="77">
        <v>296</v>
      </c>
      <c r="M26" s="106">
        <v>575</v>
      </c>
      <c r="N26" s="114">
        <f t="shared" si="3"/>
        <v>871</v>
      </c>
      <c r="O26" s="65" t="s">
        <v>405</v>
      </c>
      <c r="P26" s="66"/>
      <c r="Q26" s="67"/>
      <c r="R26" s="134">
        <v>2.5</v>
      </c>
      <c r="S26" s="78"/>
      <c r="T26" s="78"/>
      <c r="U26" s="79">
        <v>45022</v>
      </c>
      <c r="V26" s="113">
        <f t="shared" si="4"/>
        <v>45022</v>
      </c>
      <c r="W26" s="95">
        <f t="shared" si="0"/>
        <v>0</v>
      </c>
      <c r="X26" s="80"/>
      <c r="Y26" s="108">
        <v>575</v>
      </c>
      <c r="Z26" s="115">
        <f t="shared" si="5"/>
        <v>575</v>
      </c>
      <c r="AA26" s="81" t="s">
        <v>414</v>
      </c>
      <c r="AB26" s="82"/>
      <c r="AC26" s="83"/>
      <c r="AD26" s="84">
        <v>2.5</v>
      </c>
    </row>
    <row r="27" spans="1:30" ht="15" customHeight="1">
      <c r="A27" s="23">
        <v>972</v>
      </c>
      <c r="B27" s="24" t="s">
        <v>359</v>
      </c>
      <c r="C27" s="24" t="s">
        <v>387</v>
      </c>
      <c r="D27" s="25">
        <v>9</v>
      </c>
      <c r="E27" s="24" t="s">
        <v>32</v>
      </c>
      <c r="F27" s="26">
        <v>50</v>
      </c>
      <c r="G27" s="75"/>
      <c r="H27" s="75"/>
      <c r="I27" s="76"/>
      <c r="J27" s="112" t="str">
        <f t="shared" si="1"/>
        <v xml:space="preserve"> </v>
      </c>
      <c r="K27" s="92" t="str">
        <f t="shared" si="2"/>
        <v xml:space="preserve"> </v>
      </c>
      <c r="L27" s="77"/>
      <c r="M27" s="106"/>
      <c r="N27" s="114" t="str">
        <f t="shared" si="3"/>
        <v xml:space="preserve"> </v>
      </c>
      <c r="O27" s="65" t="s">
        <v>416</v>
      </c>
      <c r="P27" s="66"/>
      <c r="Q27" s="67"/>
      <c r="R27" s="134"/>
      <c r="S27" s="78">
        <v>0</v>
      </c>
      <c r="T27" s="78">
        <v>9225</v>
      </c>
      <c r="U27" s="79"/>
      <c r="V27" s="113">
        <f t="shared" si="4"/>
        <v>9225</v>
      </c>
      <c r="W27" s="95">
        <f t="shared" si="0"/>
        <v>1</v>
      </c>
      <c r="X27" s="80">
        <v>800</v>
      </c>
      <c r="Y27" s="108"/>
      <c r="Z27" s="115">
        <f t="shared" si="5"/>
        <v>800</v>
      </c>
      <c r="AA27" s="81" t="s">
        <v>405</v>
      </c>
      <c r="AB27" s="82"/>
      <c r="AC27" s="83"/>
      <c r="AD27" s="84">
        <v>0</v>
      </c>
    </row>
    <row r="28" spans="1:30" ht="15" customHeight="1">
      <c r="A28" s="23">
        <v>351</v>
      </c>
      <c r="B28" s="24" t="s">
        <v>42</v>
      </c>
      <c r="C28" s="24" t="s">
        <v>42</v>
      </c>
      <c r="D28" s="25">
        <v>1</v>
      </c>
      <c r="E28" s="24" t="s">
        <v>542</v>
      </c>
      <c r="F28" s="26">
        <v>122261</v>
      </c>
      <c r="G28" s="75">
        <v>1751693</v>
      </c>
      <c r="H28" s="75"/>
      <c r="I28" s="76"/>
      <c r="J28" s="112">
        <v>29015408</v>
      </c>
      <c r="K28" s="92" t="str">
        <f t="shared" si="2"/>
        <v xml:space="preserve"> </v>
      </c>
      <c r="L28" s="77">
        <v>170</v>
      </c>
      <c r="M28" s="106">
        <v>486</v>
      </c>
      <c r="N28" s="114">
        <f t="shared" si="3"/>
        <v>656</v>
      </c>
      <c r="O28" s="65" t="s">
        <v>406</v>
      </c>
      <c r="P28" s="66"/>
      <c r="Q28" s="67"/>
      <c r="R28" s="134">
        <v>2.11</v>
      </c>
      <c r="S28" s="78">
        <v>5956634</v>
      </c>
      <c r="T28" s="78">
        <v>7535249</v>
      </c>
      <c r="U28" s="79">
        <v>22395891</v>
      </c>
      <c r="V28" s="113">
        <f t="shared" si="4"/>
        <v>29931140</v>
      </c>
      <c r="W28" s="95">
        <f t="shared" si="0"/>
        <v>0.25175282331377957</v>
      </c>
      <c r="X28" s="80">
        <v>245</v>
      </c>
      <c r="Y28" s="108">
        <v>414</v>
      </c>
      <c r="Z28" s="115">
        <f t="shared" si="5"/>
        <v>659</v>
      </c>
      <c r="AA28" s="81" t="s">
        <v>399</v>
      </c>
      <c r="AB28" s="82" t="s">
        <v>538</v>
      </c>
      <c r="AC28" s="83"/>
      <c r="AD28" s="84">
        <v>1.8</v>
      </c>
    </row>
    <row r="29" spans="1:30" ht="15" customHeight="1">
      <c r="A29" s="23">
        <v>973</v>
      </c>
      <c r="B29" s="24" t="s">
        <v>360</v>
      </c>
      <c r="C29" s="24" t="s">
        <v>387</v>
      </c>
      <c r="D29" s="25">
        <v>7</v>
      </c>
      <c r="E29" s="24" t="s">
        <v>540</v>
      </c>
      <c r="F29" s="26">
        <v>684</v>
      </c>
      <c r="G29" s="75">
        <v>6404.6</v>
      </c>
      <c r="H29" s="75">
        <v>30150</v>
      </c>
      <c r="I29" s="76">
        <v>42538</v>
      </c>
      <c r="J29" s="112">
        <f t="shared" si="1"/>
        <v>72688</v>
      </c>
      <c r="K29" s="92">
        <f t="shared" si="2"/>
        <v>0.41478648470173896</v>
      </c>
      <c r="L29" s="77">
        <v>120</v>
      </c>
      <c r="M29" s="106">
        <v>207</v>
      </c>
      <c r="N29" s="114">
        <f t="shared" si="3"/>
        <v>327</v>
      </c>
      <c r="O29" s="65" t="s">
        <v>408</v>
      </c>
      <c r="P29" s="66" t="s">
        <v>399</v>
      </c>
      <c r="Q29" s="67"/>
      <c r="R29" s="134">
        <v>0.9</v>
      </c>
      <c r="S29" s="78">
        <v>4444</v>
      </c>
      <c r="T29" s="78">
        <v>57015</v>
      </c>
      <c r="U29" s="79">
        <v>39260</v>
      </c>
      <c r="V29" s="113">
        <f t="shared" si="4"/>
        <v>96275</v>
      </c>
      <c r="W29" s="95">
        <f t="shared" si="0"/>
        <v>0.59220981563230335</v>
      </c>
      <c r="X29" s="80"/>
      <c r="Y29" s="108"/>
      <c r="Z29" s="115" t="str">
        <f t="shared" si="5"/>
        <v xml:space="preserve"> </v>
      </c>
      <c r="AA29" s="81"/>
      <c r="AB29" s="82"/>
      <c r="AC29" s="83"/>
      <c r="AD29" s="84"/>
    </row>
    <row r="30" spans="1:30" ht="15" customHeight="1">
      <c r="A30" s="23">
        <v>682</v>
      </c>
      <c r="B30" s="24" t="s">
        <v>215</v>
      </c>
      <c r="C30" s="24" t="s">
        <v>226</v>
      </c>
      <c r="D30" s="25">
        <v>6</v>
      </c>
      <c r="E30" s="24" t="s">
        <v>380</v>
      </c>
      <c r="F30" s="26">
        <v>1750</v>
      </c>
      <c r="G30" s="75">
        <v>500</v>
      </c>
      <c r="H30" s="75">
        <v>159584.1</v>
      </c>
      <c r="I30" s="76">
        <v>105877.8</v>
      </c>
      <c r="J30" s="112">
        <f t="shared" si="1"/>
        <v>265461.90000000002</v>
      </c>
      <c r="K30" s="92">
        <f t="shared" si="2"/>
        <v>0.60115632412786912</v>
      </c>
      <c r="L30" s="77">
        <v>270</v>
      </c>
      <c r="M30" s="106">
        <v>207</v>
      </c>
      <c r="N30" s="114">
        <f t="shared" si="3"/>
        <v>477</v>
      </c>
      <c r="O30" s="65" t="s">
        <v>410</v>
      </c>
      <c r="P30" s="66"/>
      <c r="Q30" s="67"/>
      <c r="R30" s="134">
        <v>0.9</v>
      </c>
      <c r="S30" s="78">
        <v>950</v>
      </c>
      <c r="T30" s="78">
        <v>182720</v>
      </c>
      <c r="U30" s="79">
        <v>125081</v>
      </c>
      <c r="V30" s="113">
        <f t="shared" si="4"/>
        <v>307801</v>
      </c>
      <c r="W30" s="95">
        <f t="shared" si="0"/>
        <v>0.59363030009649087</v>
      </c>
      <c r="X30" s="80">
        <v>330</v>
      </c>
      <c r="Y30" s="108">
        <v>345</v>
      </c>
      <c r="Z30" s="115">
        <f t="shared" si="5"/>
        <v>675</v>
      </c>
      <c r="AA30" s="81" t="s">
        <v>410</v>
      </c>
      <c r="AB30" s="82"/>
      <c r="AC30" s="83"/>
      <c r="AD30" s="84">
        <v>1.5</v>
      </c>
    </row>
    <row r="31" spans="1:30" ht="15" customHeight="1">
      <c r="A31" s="23">
        <v>371</v>
      </c>
      <c r="B31" s="24" t="s">
        <v>55</v>
      </c>
      <c r="C31" s="24" t="s">
        <v>55</v>
      </c>
      <c r="D31" s="25">
        <v>1</v>
      </c>
      <c r="E31" s="24" t="s">
        <v>542</v>
      </c>
      <c r="F31" s="26">
        <v>49269</v>
      </c>
      <c r="G31" s="75" t="s">
        <v>657</v>
      </c>
      <c r="H31" s="75" t="s">
        <v>657</v>
      </c>
      <c r="I31" s="76" t="s">
        <v>657</v>
      </c>
      <c r="J31" s="112" t="s">
        <v>657</v>
      </c>
      <c r="K31" s="92"/>
      <c r="L31" s="77">
        <v>458.25</v>
      </c>
      <c r="M31" s="106">
        <v>266.8</v>
      </c>
      <c r="N31" s="114">
        <f t="shared" si="3"/>
        <v>725.05</v>
      </c>
      <c r="O31" s="65" t="s">
        <v>406</v>
      </c>
      <c r="P31" s="66"/>
      <c r="Q31" s="67"/>
      <c r="R31" s="134">
        <v>1.1599999999999999</v>
      </c>
      <c r="S31" s="78">
        <v>1023658</v>
      </c>
      <c r="T31" s="78">
        <v>0</v>
      </c>
      <c r="U31" s="79">
        <v>10435183</v>
      </c>
      <c r="V31" s="113">
        <f t="shared" si="4"/>
        <v>10435183</v>
      </c>
      <c r="W31" s="95">
        <f t="shared" si="0"/>
        <v>0</v>
      </c>
      <c r="X31" s="80">
        <v>0</v>
      </c>
      <c r="Y31" s="108">
        <v>621</v>
      </c>
      <c r="Z31" s="115">
        <f t="shared" si="5"/>
        <v>621</v>
      </c>
      <c r="AA31" s="81" t="s">
        <v>414</v>
      </c>
      <c r="AB31" s="82"/>
      <c r="AC31" s="83"/>
      <c r="AD31" s="84">
        <v>2.7</v>
      </c>
    </row>
    <row r="32" spans="1:30" ht="15" customHeight="1">
      <c r="A32" s="23">
        <v>603</v>
      </c>
      <c r="B32" s="28" t="s">
        <v>176</v>
      </c>
      <c r="C32" s="24" t="s">
        <v>185</v>
      </c>
      <c r="D32" s="25">
        <v>7</v>
      </c>
      <c r="E32" s="24" t="s">
        <v>540</v>
      </c>
      <c r="F32" s="26">
        <v>1770</v>
      </c>
      <c r="G32" s="75">
        <v>10544</v>
      </c>
      <c r="H32" s="75">
        <v>86147</v>
      </c>
      <c r="I32" s="76">
        <v>131552</v>
      </c>
      <c r="J32" s="112">
        <f t="shared" si="1"/>
        <v>217699</v>
      </c>
      <c r="K32" s="92">
        <f t="shared" si="2"/>
        <v>0.39571610342720914</v>
      </c>
      <c r="L32" s="77">
        <v>110</v>
      </c>
      <c r="M32" s="106">
        <v>368</v>
      </c>
      <c r="N32" s="114">
        <f t="shared" si="3"/>
        <v>478</v>
      </c>
      <c r="O32" s="65" t="s">
        <v>399</v>
      </c>
      <c r="P32" s="66"/>
      <c r="Q32" s="67"/>
      <c r="R32" s="134">
        <v>1.6</v>
      </c>
      <c r="S32" s="78">
        <v>16130</v>
      </c>
      <c r="T32" s="78">
        <v>138622</v>
      </c>
      <c r="U32" s="79">
        <v>220188</v>
      </c>
      <c r="V32" s="113">
        <f t="shared" si="4"/>
        <v>358810</v>
      </c>
      <c r="W32" s="95">
        <f t="shared" si="0"/>
        <v>0.38633817340653825</v>
      </c>
      <c r="X32" s="80">
        <v>150</v>
      </c>
      <c r="Y32" s="108">
        <v>414</v>
      </c>
      <c r="Z32" s="115">
        <f t="shared" si="5"/>
        <v>564</v>
      </c>
      <c r="AA32" s="81" t="s">
        <v>399</v>
      </c>
      <c r="AB32" s="82"/>
      <c r="AC32" s="83"/>
      <c r="AD32" s="84">
        <v>1.8</v>
      </c>
    </row>
    <row r="33" spans="1:30" ht="15" customHeight="1">
      <c r="A33" s="23">
        <v>324</v>
      </c>
      <c r="B33" s="24" t="s">
        <v>23</v>
      </c>
      <c r="C33" s="24" t="s">
        <v>20</v>
      </c>
      <c r="D33" s="25">
        <v>8</v>
      </c>
      <c r="E33" s="24" t="s">
        <v>541</v>
      </c>
      <c r="F33" s="26">
        <v>680</v>
      </c>
      <c r="G33" s="75">
        <v>18670</v>
      </c>
      <c r="H33" s="75">
        <v>49000</v>
      </c>
      <c r="I33" s="76">
        <v>136789</v>
      </c>
      <c r="J33" s="112">
        <f t="shared" si="1"/>
        <v>185789</v>
      </c>
      <c r="K33" s="92">
        <f t="shared" si="2"/>
        <v>0.26374004919559285</v>
      </c>
      <c r="L33" s="77">
        <v>200</v>
      </c>
      <c r="M33" s="106">
        <v>575</v>
      </c>
      <c r="N33" s="114">
        <f t="shared" si="3"/>
        <v>775</v>
      </c>
      <c r="O33" s="65" t="s">
        <v>408</v>
      </c>
      <c r="P33" s="66"/>
      <c r="Q33" s="67"/>
      <c r="R33" s="134">
        <v>2.5</v>
      </c>
      <c r="S33" s="78">
        <v>34866</v>
      </c>
      <c r="T33" s="78">
        <v>48200</v>
      </c>
      <c r="U33" s="79">
        <v>62487</v>
      </c>
      <c r="V33" s="113">
        <f t="shared" si="4"/>
        <v>110687</v>
      </c>
      <c r="W33" s="95">
        <f t="shared" si="0"/>
        <v>0.43546215906113633</v>
      </c>
      <c r="X33" s="80">
        <v>200</v>
      </c>
      <c r="Y33" s="108">
        <v>368</v>
      </c>
      <c r="Z33" s="115">
        <f t="shared" si="5"/>
        <v>568</v>
      </c>
      <c r="AA33" s="81" t="s">
        <v>408</v>
      </c>
      <c r="AB33" s="82"/>
      <c r="AC33" s="83"/>
      <c r="AD33" s="84">
        <v>1.6</v>
      </c>
    </row>
    <row r="34" spans="1:30" ht="15" customHeight="1">
      <c r="A34" s="23">
        <v>604</v>
      </c>
      <c r="B34" s="24" t="s">
        <v>177</v>
      </c>
      <c r="C34" s="24" t="s">
        <v>185</v>
      </c>
      <c r="D34" s="25">
        <v>7</v>
      </c>
      <c r="E34" s="24" t="s">
        <v>540</v>
      </c>
      <c r="F34" s="26">
        <v>380</v>
      </c>
      <c r="G34" s="75"/>
      <c r="H34" s="75"/>
      <c r="I34" s="76"/>
      <c r="J34" s="112" t="str">
        <f t="shared" si="1"/>
        <v xml:space="preserve"> </v>
      </c>
      <c r="K34" s="92" t="str">
        <f t="shared" si="2"/>
        <v xml:space="preserve"> </v>
      </c>
      <c r="L34" s="77"/>
      <c r="M34" s="106"/>
      <c r="N34" s="114" t="str">
        <f t="shared" si="3"/>
        <v xml:space="preserve"> </v>
      </c>
      <c r="O34" s="65"/>
      <c r="P34" s="66"/>
      <c r="Q34" s="67"/>
      <c r="R34" s="134"/>
      <c r="S34" s="78"/>
      <c r="T34" s="78"/>
      <c r="U34" s="79"/>
      <c r="V34" s="113" t="str">
        <f t="shared" si="4"/>
        <v xml:space="preserve"> </v>
      </c>
      <c r="W34" s="95" t="str">
        <f t="shared" si="0"/>
        <v xml:space="preserve"> </v>
      </c>
      <c r="X34" s="80"/>
      <c r="Y34" s="108"/>
      <c r="Z34" s="115" t="str">
        <f t="shared" si="5"/>
        <v xml:space="preserve"> </v>
      </c>
      <c r="AA34" s="81"/>
      <c r="AB34" s="82"/>
      <c r="AC34" s="83"/>
      <c r="AD34" s="84"/>
    </row>
    <row r="35" spans="1:30" ht="15" customHeight="1">
      <c r="A35" s="23">
        <v>922</v>
      </c>
      <c r="B35" s="24" t="s">
        <v>325</v>
      </c>
      <c r="C35" s="24" t="s">
        <v>342</v>
      </c>
      <c r="D35" s="25">
        <v>6</v>
      </c>
      <c r="E35" s="24" t="s">
        <v>380</v>
      </c>
      <c r="F35" s="26">
        <v>1169</v>
      </c>
      <c r="G35" s="75">
        <v>54000</v>
      </c>
      <c r="H35" s="75">
        <v>41060</v>
      </c>
      <c r="I35" s="76">
        <v>157784.45000000001</v>
      </c>
      <c r="J35" s="112">
        <f t="shared" si="1"/>
        <v>198844.45</v>
      </c>
      <c r="K35" s="92">
        <f t="shared" si="2"/>
        <v>0.20649306530808376</v>
      </c>
      <c r="L35" s="77">
        <v>125</v>
      </c>
      <c r="M35" s="106">
        <v>494.5</v>
      </c>
      <c r="N35" s="114">
        <f t="shared" si="3"/>
        <v>619.5</v>
      </c>
      <c r="O35" s="65" t="s">
        <v>406</v>
      </c>
      <c r="P35" s="66"/>
      <c r="Q35" s="67"/>
      <c r="R35" s="134">
        <v>2.15</v>
      </c>
      <c r="S35" s="78">
        <v>85394.35</v>
      </c>
      <c r="T35" s="78">
        <v>75342</v>
      </c>
      <c r="U35" s="79">
        <v>103544</v>
      </c>
      <c r="V35" s="113">
        <f t="shared" si="4"/>
        <v>178886</v>
      </c>
      <c r="W35" s="95">
        <f t="shared" si="0"/>
        <v>0.42117326118309983</v>
      </c>
      <c r="X35" s="80">
        <v>200.2</v>
      </c>
      <c r="Y35" s="108">
        <v>469.2</v>
      </c>
      <c r="Z35" s="115">
        <f t="shared" si="5"/>
        <v>669.4</v>
      </c>
      <c r="AA35" s="81" t="s">
        <v>412</v>
      </c>
      <c r="AB35" s="82" t="s">
        <v>554</v>
      </c>
      <c r="AC35" s="83"/>
      <c r="AD35" s="84">
        <v>2.04</v>
      </c>
    </row>
    <row r="36" spans="1:30" ht="15" customHeight="1">
      <c r="A36" s="23">
        <v>352</v>
      </c>
      <c r="B36" s="24" t="s">
        <v>43</v>
      </c>
      <c r="C36" s="24" t="s">
        <v>42</v>
      </c>
      <c r="D36" s="25">
        <v>4</v>
      </c>
      <c r="E36" s="24" t="s">
        <v>543</v>
      </c>
      <c r="F36" s="26">
        <v>6151</v>
      </c>
      <c r="G36" s="75">
        <v>50154</v>
      </c>
      <c r="H36" s="75">
        <v>269177</v>
      </c>
      <c r="I36" s="76">
        <v>943765</v>
      </c>
      <c r="J36" s="112">
        <f t="shared" si="1"/>
        <v>1212942</v>
      </c>
      <c r="K36" s="92">
        <f t="shared" si="2"/>
        <v>0.2219207513632144</v>
      </c>
      <c r="L36" s="77">
        <v>175</v>
      </c>
      <c r="M36" s="106">
        <v>368</v>
      </c>
      <c r="N36" s="114">
        <f t="shared" si="3"/>
        <v>543</v>
      </c>
      <c r="O36" s="65" t="s">
        <v>406</v>
      </c>
      <c r="P36" s="66"/>
      <c r="Q36" s="67"/>
      <c r="R36" s="134">
        <v>1.6</v>
      </c>
      <c r="S36" s="78">
        <v>57200</v>
      </c>
      <c r="T36" s="78">
        <v>381788</v>
      </c>
      <c r="U36" s="79">
        <v>772948</v>
      </c>
      <c r="V36" s="113">
        <f t="shared" si="4"/>
        <v>1154736</v>
      </c>
      <c r="W36" s="95">
        <f t="shared" si="0"/>
        <v>0.33062795305593662</v>
      </c>
      <c r="X36" s="80">
        <v>250</v>
      </c>
      <c r="Y36" s="108">
        <v>414</v>
      </c>
      <c r="Z36" s="115">
        <f t="shared" si="5"/>
        <v>664</v>
      </c>
      <c r="AA36" s="81" t="s">
        <v>406</v>
      </c>
      <c r="AB36" s="82"/>
      <c r="AC36" s="83"/>
      <c r="AD36" s="84">
        <v>1.8</v>
      </c>
    </row>
    <row r="37" spans="1:30" ht="15" customHeight="1">
      <c r="A37" s="23">
        <v>791</v>
      </c>
      <c r="B37" s="24" t="s">
        <v>283</v>
      </c>
      <c r="C37" s="24" t="s">
        <v>385</v>
      </c>
      <c r="D37" s="25">
        <v>9</v>
      </c>
      <c r="E37" s="24" t="s">
        <v>32</v>
      </c>
      <c r="F37" s="26">
        <v>1432</v>
      </c>
      <c r="G37" s="75"/>
      <c r="H37" s="75"/>
      <c r="I37" s="76"/>
      <c r="J37" s="112" t="str">
        <f t="shared" si="1"/>
        <v xml:space="preserve"> </v>
      </c>
      <c r="K37" s="92" t="str">
        <f t="shared" si="2"/>
        <v xml:space="preserve"> </v>
      </c>
      <c r="L37" s="77"/>
      <c r="M37" s="106"/>
      <c r="N37" s="114" t="str">
        <f t="shared" si="3"/>
        <v xml:space="preserve"> </v>
      </c>
      <c r="O37" s="65"/>
      <c r="P37" s="66"/>
      <c r="Q37" s="67"/>
      <c r="R37" s="134"/>
      <c r="S37" s="78"/>
      <c r="T37" s="78"/>
      <c r="U37" s="79"/>
      <c r="V37" s="113" t="str">
        <f t="shared" si="4"/>
        <v xml:space="preserve"> </v>
      </c>
      <c r="W37" s="95" t="str">
        <f t="shared" si="0"/>
        <v xml:space="preserve"> </v>
      </c>
      <c r="X37" s="80"/>
      <c r="Y37" s="108"/>
      <c r="Z37" s="115" t="str">
        <f t="shared" si="5"/>
        <v xml:space="preserve"> </v>
      </c>
      <c r="AA37" s="81"/>
      <c r="AB37" s="82"/>
      <c r="AC37" s="83"/>
      <c r="AD37" s="84"/>
    </row>
    <row r="38" spans="1:30" ht="15" customHeight="1">
      <c r="A38" s="23">
        <v>572</v>
      </c>
      <c r="B38" s="24" t="s">
        <v>155</v>
      </c>
      <c r="C38" s="24" t="s">
        <v>164</v>
      </c>
      <c r="D38" s="25">
        <v>5</v>
      </c>
      <c r="E38" s="24" t="s">
        <v>548</v>
      </c>
      <c r="F38" s="26">
        <v>2344</v>
      </c>
      <c r="G38" s="75"/>
      <c r="H38" s="75"/>
      <c r="I38" s="76"/>
      <c r="J38" s="112" t="str">
        <f t="shared" si="1"/>
        <v xml:space="preserve"> </v>
      </c>
      <c r="K38" s="92" t="str">
        <f t="shared" si="2"/>
        <v xml:space="preserve"> </v>
      </c>
      <c r="L38" s="77"/>
      <c r="M38" s="106"/>
      <c r="N38" s="114" t="str">
        <f t="shared" si="3"/>
        <v xml:space="preserve"> </v>
      </c>
      <c r="O38" s="65"/>
      <c r="P38" s="66"/>
      <c r="Q38" s="67"/>
      <c r="R38" s="134"/>
      <c r="S38" s="78"/>
      <c r="T38" s="78"/>
      <c r="U38" s="79"/>
      <c r="V38" s="113" t="str">
        <f t="shared" si="4"/>
        <v xml:space="preserve"> </v>
      </c>
      <c r="W38" s="95" t="str">
        <f t="shared" si="0"/>
        <v xml:space="preserve"> </v>
      </c>
      <c r="X38" s="80"/>
      <c r="Y38" s="108"/>
      <c r="Z38" s="115" t="str">
        <f t="shared" si="5"/>
        <v xml:space="preserve"> </v>
      </c>
      <c r="AA38" s="81"/>
      <c r="AB38" s="82"/>
      <c r="AC38" s="83"/>
      <c r="AD38" s="84"/>
    </row>
    <row r="39" spans="1:30" ht="15" customHeight="1">
      <c r="A39" s="23">
        <v>605</v>
      </c>
      <c r="B39" s="24" t="s">
        <v>178</v>
      </c>
      <c r="C39" s="24" t="s">
        <v>185</v>
      </c>
      <c r="D39" s="25">
        <v>8</v>
      </c>
      <c r="E39" s="24" t="s">
        <v>541</v>
      </c>
      <c r="F39" s="26">
        <v>1438</v>
      </c>
      <c r="G39" s="75">
        <v>5162</v>
      </c>
      <c r="H39" s="75">
        <v>25722</v>
      </c>
      <c r="I39" s="76">
        <v>29187</v>
      </c>
      <c r="J39" s="112">
        <f t="shared" si="1"/>
        <v>54909</v>
      </c>
      <c r="K39" s="92">
        <f t="shared" si="2"/>
        <v>0.46844779544336995</v>
      </c>
      <c r="L39" s="77">
        <v>72</v>
      </c>
      <c r="M39" s="106">
        <v>161</v>
      </c>
      <c r="N39" s="114">
        <f t="shared" si="3"/>
        <v>233</v>
      </c>
      <c r="O39" s="65" t="s">
        <v>401</v>
      </c>
      <c r="P39" s="66"/>
      <c r="Q39" s="67"/>
      <c r="R39" s="134">
        <v>0.7</v>
      </c>
      <c r="S39" s="78">
        <v>27321</v>
      </c>
      <c r="T39" s="78">
        <v>72482</v>
      </c>
      <c r="U39" s="79">
        <v>129501</v>
      </c>
      <c r="V39" s="113">
        <f t="shared" si="4"/>
        <v>201983</v>
      </c>
      <c r="W39" s="95">
        <f t="shared" si="0"/>
        <v>0.35885198259259443</v>
      </c>
      <c r="X39" s="80">
        <v>190</v>
      </c>
      <c r="Y39" s="108">
        <v>552</v>
      </c>
      <c r="Z39" s="115">
        <f t="shared" si="5"/>
        <v>742</v>
      </c>
      <c r="AA39" s="81" t="s">
        <v>401</v>
      </c>
      <c r="AB39" s="82" t="s">
        <v>538</v>
      </c>
      <c r="AC39" s="83"/>
      <c r="AD39" s="84">
        <v>2.4</v>
      </c>
    </row>
    <row r="40" spans="1:30" ht="15" customHeight="1">
      <c r="A40" s="23">
        <v>353</v>
      </c>
      <c r="B40" s="24" t="s">
        <v>44</v>
      </c>
      <c r="C40" s="24" t="s">
        <v>42</v>
      </c>
      <c r="D40" s="25">
        <v>4</v>
      </c>
      <c r="E40" s="24" t="s">
        <v>543</v>
      </c>
      <c r="F40" s="26">
        <v>3805</v>
      </c>
      <c r="G40" s="75">
        <v>179458</v>
      </c>
      <c r="H40" s="75">
        <v>211605</v>
      </c>
      <c r="I40" s="76">
        <v>303624</v>
      </c>
      <c r="J40" s="112">
        <f t="shared" si="1"/>
        <v>515229</v>
      </c>
      <c r="K40" s="92">
        <f t="shared" si="2"/>
        <v>0.41070087281577705</v>
      </c>
      <c r="L40" s="77">
        <v>190.25</v>
      </c>
      <c r="M40" s="106">
        <v>314.14999999999998</v>
      </c>
      <c r="N40" s="114">
        <f t="shared" si="3"/>
        <v>504.4</v>
      </c>
      <c r="O40" s="65" t="s">
        <v>406</v>
      </c>
      <c r="P40" s="66"/>
      <c r="Q40" s="67"/>
      <c r="R40" s="134">
        <v>1.37</v>
      </c>
      <c r="S40" s="78">
        <v>141671</v>
      </c>
      <c r="T40" s="78">
        <v>366312</v>
      </c>
      <c r="U40" s="79">
        <v>206260</v>
      </c>
      <c r="V40" s="113">
        <f t="shared" si="4"/>
        <v>572572</v>
      </c>
      <c r="W40" s="95">
        <f t="shared" si="0"/>
        <v>0.63976582857701736</v>
      </c>
      <c r="X40" s="80">
        <v>268.5</v>
      </c>
      <c r="Y40" s="108">
        <v>287.5</v>
      </c>
      <c r="Z40" s="115">
        <f t="shared" si="5"/>
        <v>556</v>
      </c>
      <c r="AA40" s="81" t="s">
        <v>400</v>
      </c>
      <c r="AB40" s="82" t="s">
        <v>554</v>
      </c>
      <c r="AC40" s="83"/>
      <c r="AD40" s="84">
        <v>1.25</v>
      </c>
    </row>
    <row r="41" spans="1:30" ht="15" customHeight="1">
      <c r="A41" s="23">
        <v>606</v>
      </c>
      <c r="B41" s="24" t="s">
        <v>179</v>
      </c>
      <c r="C41" s="24" t="s">
        <v>185</v>
      </c>
      <c r="D41" s="25">
        <v>7</v>
      </c>
      <c r="E41" s="24" t="s">
        <v>540</v>
      </c>
      <c r="F41" s="26">
        <v>521</v>
      </c>
      <c r="G41" s="75">
        <v>550</v>
      </c>
      <c r="H41" s="75">
        <v>38331</v>
      </c>
      <c r="I41" s="76">
        <v>31505</v>
      </c>
      <c r="J41" s="112">
        <f t="shared" si="1"/>
        <v>69836</v>
      </c>
      <c r="K41" s="92">
        <f t="shared" si="2"/>
        <v>0.54887164213299733</v>
      </c>
      <c r="L41" s="77">
        <v>170</v>
      </c>
      <c r="M41" s="106">
        <v>253</v>
      </c>
      <c r="N41" s="114">
        <f t="shared" si="3"/>
        <v>423</v>
      </c>
      <c r="O41" s="65" t="s">
        <v>408</v>
      </c>
      <c r="P41" s="66" t="s">
        <v>399</v>
      </c>
      <c r="Q41" s="67"/>
      <c r="R41" s="134">
        <v>1.1000000000000001</v>
      </c>
      <c r="S41" s="78">
        <v>1510</v>
      </c>
      <c r="T41" s="78">
        <v>31549</v>
      </c>
      <c r="U41" s="79">
        <v>61777</v>
      </c>
      <c r="V41" s="113">
        <f t="shared" si="4"/>
        <v>93326</v>
      </c>
      <c r="W41" s="95">
        <f t="shared" si="0"/>
        <v>0.3380515611940938</v>
      </c>
      <c r="X41" s="80">
        <v>245</v>
      </c>
      <c r="Y41" s="108">
        <v>575</v>
      </c>
      <c r="Z41" s="115">
        <f t="shared" si="5"/>
        <v>820</v>
      </c>
      <c r="AA41" s="81" t="s">
        <v>408</v>
      </c>
      <c r="AB41" s="82" t="s">
        <v>399</v>
      </c>
      <c r="AC41" s="83" t="s">
        <v>558</v>
      </c>
      <c r="AD41" s="84">
        <v>2.5</v>
      </c>
    </row>
    <row r="42" spans="1:30" ht="15" customHeight="1">
      <c r="A42" s="23">
        <v>573</v>
      </c>
      <c r="B42" s="24" t="s">
        <v>156</v>
      </c>
      <c r="C42" s="24" t="s">
        <v>164</v>
      </c>
      <c r="D42" s="25">
        <v>5</v>
      </c>
      <c r="E42" s="24" t="s">
        <v>548</v>
      </c>
      <c r="F42" s="26">
        <v>3001</v>
      </c>
      <c r="G42" s="75">
        <v>95283</v>
      </c>
      <c r="H42" s="75">
        <v>244101</v>
      </c>
      <c r="I42" s="76">
        <v>193765</v>
      </c>
      <c r="J42" s="112">
        <f t="shared" si="1"/>
        <v>437866</v>
      </c>
      <c r="K42" s="92">
        <f t="shared" si="2"/>
        <v>0.55747877204441543</v>
      </c>
      <c r="L42" s="77">
        <v>227.4</v>
      </c>
      <c r="M42" s="106">
        <v>204.7</v>
      </c>
      <c r="N42" s="114">
        <f t="shared" si="3"/>
        <v>432.1</v>
      </c>
      <c r="O42" s="65" t="s">
        <v>405</v>
      </c>
      <c r="P42" s="66" t="s">
        <v>478</v>
      </c>
      <c r="Q42" s="67"/>
      <c r="R42" s="134">
        <v>0.89</v>
      </c>
      <c r="S42" s="78">
        <v>236214</v>
      </c>
      <c r="T42" s="78">
        <v>431052</v>
      </c>
      <c r="U42" s="79">
        <v>285126</v>
      </c>
      <c r="V42" s="113">
        <f t="shared" si="4"/>
        <v>716178</v>
      </c>
      <c r="W42" s="95">
        <f t="shared" si="0"/>
        <v>0.601878303997051</v>
      </c>
      <c r="X42" s="80">
        <v>340.75</v>
      </c>
      <c r="Y42" s="108">
        <v>241.5</v>
      </c>
      <c r="Z42" s="115">
        <f t="shared" si="5"/>
        <v>582.25</v>
      </c>
      <c r="AA42" s="81" t="s">
        <v>405</v>
      </c>
      <c r="AB42" s="82" t="s">
        <v>554</v>
      </c>
      <c r="AC42" s="83"/>
      <c r="AD42" s="84">
        <v>1.05</v>
      </c>
    </row>
    <row r="43" spans="1:30" ht="15" customHeight="1">
      <c r="A43" s="23">
        <v>574</v>
      </c>
      <c r="B43" s="24" t="s">
        <v>157</v>
      </c>
      <c r="C43" s="24" t="s">
        <v>164</v>
      </c>
      <c r="D43" s="25">
        <v>6</v>
      </c>
      <c r="E43" s="24" t="s">
        <v>380</v>
      </c>
      <c r="F43" s="26">
        <v>554</v>
      </c>
      <c r="G43" s="75">
        <v>958</v>
      </c>
      <c r="H43" s="75"/>
      <c r="I43" s="76"/>
      <c r="J43" s="112">
        <v>101073</v>
      </c>
      <c r="K43" s="92" t="str">
        <f t="shared" si="2"/>
        <v xml:space="preserve"> </v>
      </c>
      <c r="L43" s="77">
        <v>157.5</v>
      </c>
      <c r="M43" s="106">
        <v>230</v>
      </c>
      <c r="N43" s="114">
        <f t="shared" si="3"/>
        <v>387.5</v>
      </c>
      <c r="O43" s="65" t="s">
        <v>405</v>
      </c>
      <c r="P43" s="66"/>
      <c r="Q43" s="67"/>
      <c r="R43" s="134">
        <v>1</v>
      </c>
      <c r="S43" s="78">
        <v>2250</v>
      </c>
      <c r="T43" s="78"/>
      <c r="U43" s="79"/>
      <c r="V43" s="113">
        <v>123132</v>
      </c>
      <c r="W43" s="95" t="str">
        <f t="shared" si="0"/>
        <v xml:space="preserve"> </v>
      </c>
      <c r="X43" s="80">
        <v>283.5</v>
      </c>
      <c r="Y43" s="108">
        <v>414</v>
      </c>
      <c r="Z43" s="115">
        <f t="shared" si="5"/>
        <v>697.5</v>
      </c>
      <c r="AA43" s="81" t="s">
        <v>405</v>
      </c>
      <c r="AB43" s="82"/>
      <c r="AC43" s="83"/>
      <c r="AD43" s="84">
        <v>1.8</v>
      </c>
    </row>
    <row r="44" spans="1:30" ht="15" customHeight="1">
      <c r="A44" s="23">
        <v>733</v>
      </c>
      <c r="B44" s="24" t="s">
        <v>247</v>
      </c>
      <c r="C44" s="24" t="s">
        <v>257</v>
      </c>
      <c r="D44" s="25">
        <v>2</v>
      </c>
      <c r="E44" s="24" t="s">
        <v>544</v>
      </c>
      <c r="F44" s="26">
        <v>3993</v>
      </c>
      <c r="G44" s="75"/>
      <c r="H44" s="75"/>
      <c r="I44" s="76"/>
      <c r="J44" s="112" t="str">
        <f t="shared" si="1"/>
        <v xml:space="preserve"> </v>
      </c>
      <c r="K44" s="92" t="str">
        <f t="shared" si="2"/>
        <v xml:space="preserve"> </v>
      </c>
      <c r="L44" s="77"/>
      <c r="M44" s="106"/>
      <c r="N44" s="114" t="str">
        <f t="shared" si="3"/>
        <v xml:space="preserve"> </v>
      </c>
      <c r="O44" s="65"/>
      <c r="P44" s="66"/>
      <c r="Q44" s="67"/>
      <c r="R44" s="134"/>
      <c r="S44" s="78">
        <v>92940.5</v>
      </c>
      <c r="T44" s="78">
        <v>477116</v>
      </c>
      <c r="U44" s="79">
        <v>159039.75</v>
      </c>
      <c r="V44" s="113">
        <f t="shared" si="4"/>
        <v>636155.75</v>
      </c>
      <c r="W44" s="95">
        <f t="shared" si="0"/>
        <v>0.74999872279705093</v>
      </c>
      <c r="X44" s="80">
        <v>54</v>
      </c>
      <c r="Y44" s="108">
        <v>253</v>
      </c>
      <c r="Z44" s="115">
        <f t="shared" si="5"/>
        <v>307</v>
      </c>
      <c r="AA44" s="81" t="s">
        <v>400</v>
      </c>
      <c r="AB44" s="82" t="s">
        <v>539</v>
      </c>
      <c r="AC44" s="83"/>
      <c r="AD44" s="84">
        <v>1.1000000000000001</v>
      </c>
    </row>
    <row r="45" spans="1:30" ht="15" customHeight="1">
      <c r="A45" s="23">
        <v>491</v>
      </c>
      <c r="B45" s="24" t="s">
        <v>111</v>
      </c>
      <c r="C45" s="24" t="s">
        <v>112</v>
      </c>
      <c r="D45" s="25">
        <v>9</v>
      </c>
      <c r="E45" s="24" t="s">
        <v>32</v>
      </c>
      <c r="F45" s="26">
        <v>620</v>
      </c>
      <c r="G45" s="75"/>
      <c r="H45" s="75"/>
      <c r="I45" s="76"/>
      <c r="J45" s="112" t="str">
        <f t="shared" si="1"/>
        <v xml:space="preserve"> </v>
      </c>
      <c r="K45" s="92" t="str">
        <f t="shared" si="2"/>
        <v xml:space="preserve"> </v>
      </c>
      <c r="L45" s="77"/>
      <c r="M45" s="106"/>
      <c r="N45" s="114" t="str">
        <f t="shared" si="3"/>
        <v xml:space="preserve"> </v>
      </c>
      <c r="O45" s="65"/>
      <c r="P45" s="66"/>
      <c r="Q45" s="67"/>
      <c r="R45" s="134"/>
      <c r="S45" s="78"/>
      <c r="T45" s="78"/>
      <c r="U45" s="79"/>
      <c r="V45" s="113" t="str">
        <f t="shared" si="4"/>
        <v xml:space="preserve"> </v>
      </c>
      <c r="W45" s="95" t="str">
        <f t="shared" si="0"/>
        <v xml:space="preserve"> </v>
      </c>
      <c r="X45" s="80"/>
      <c r="Y45" s="108"/>
      <c r="Z45" s="115" t="str">
        <f t="shared" si="5"/>
        <v xml:space="preserve"> </v>
      </c>
      <c r="AA45" s="81"/>
      <c r="AB45" s="82"/>
      <c r="AC45" s="83"/>
      <c r="AD45" s="84"/>
    </row>
    <row r="46" spans="1:30" ht="15" customHeight="1">
      <c r="A46" s="23">
        <v>923</v>
      </c>
      <c r="B46" s="24" t="s">
        <v>326</v>
      </c>
      <c r="C46" s="24" t="s">
        <v>342</v>
      </c>
      <c r="D46" s="25">
        <v>8</v>
      </c>
      <c r="E46" s="24" t="s">
        <v>541</v>
      </c>
      <c r="F46" s="26">
        <v>1499</v>
      </c>
      <c r="G46" s="75">
        <v>36754.400000000001</v>
      </c>
      <c r="H46" s="75">
        <v>22813.15</v>
      </c>
      <c r="I46" s="76">
        <v>25854.35</v>
      </c>
      <c r="J46" s="112">
        <f t="shared" si="1"/>
        <v>48667.5</v>
      </c>
      <c r="K46" s="92">
        <f t="shared" si="2"/>
        <v>0.46875532953202859</v>
      </c>
      <c r="L46" s="77">
        <v>120</v>
      </c>
      <c r="M46" s="106">
        <v>115</v>
      </c>
      <c r="N46" s="114">
        <f t="shared" si="3"/>
        <v>235</v>
      </c>
      <c r="O46" s="65" t="s">
        <v>399</v>
      </c>
      <c r="P46" s="66"/>
      <c r="Q46" s="67"/>
      <c r="R46" s="134">
        <v>0.5</v>
      </c>
      <c r="S46" s="78">
        <v>21016.9</v>
      </c>
      <c r="T46" s="78">
        <v>124636.75</v>
      </c>
      <c r="U46" s="79">
        <v>46077.599999999999</v>
      </c>
      <c r="V46" s="113">
        <f t="shared" si="4"/>
        <v>170714.35</v>
      </c>
      <c r="W46" s="95">
        <f t="shared" si="0"/>
        <v>0.73008947402488422</v>
      </c>
      <c r="X46" s="80">
        <v>150</v>
      </c>
      <c r="Y46" s="108">
        <v>575</v>
      </c>
      <c r="Z46" s="115">
        <f t="shared" si="5"/>
        <v>725</v>
      </c>
      <c r="AA46" s="81" t="s">
        <v>399</v>
      </c>
      <c r="AB46" s="82"/>
      <c r="AC46" s="83"/>
      <c r="AD46" s="84">
        <v>2.5</v>
      </c>
    </row>
    <row r="47" spans="1:30" ht="15" customHeight="1">
      <c r="A47" s="23">
        <v>382</v>
      </c>
      <c r="B47" s="24" t="s">
        <v>58</v>
      </c>
      <c r="C47" s="24" t="s">
        <v>382</v>
      </c>
      <c r="D47" s="25">
        <v>7</v>
      </c>
      <c r="E47" s="24" t="s">
        <v>540</v>
      </c>
      <c r="F47" s="26">
        <v>778</v>
      </c>
      <c r="G47" s="75">
        <v>40940</v>
      </c>
      <c r="H47" s="75">
        <v>19927.8</v>
      </c>
      <c r="I47" s="76">
        <v>30728.6</v>
      </c>
      <c r="J47" s="112">
        <f t="shared" si="1"/>
        <v>50656.399999999994</v>
      </c>
      <c r="K47" s="92">
        <f t="shared" si="2"/>
        <v>0.39339155565733058</v>
      </c>
      <c r="L47" s="77">
        <v>156</v>
      </c>
      <c r="M47" s="106">
        <v>207</v>
      </c>
      <c r="N47" s="114">
        <f t="shared" si="3"/>
        <v>363</v>
      </c>
      <c r="O47" s="65" t="s">
        <v>399</v>
      </c>
      <c r="P47" s="66"/>
      <c r="Q47" s="67"/>
      <c r="R47" s="134">
        <v>0.9</v>
      </c>
      <c r="S47" s="78">
        <v>38626</v>
      </c>
      <c r="T47" s="78">
        <v>45907.15</v>
      </c>
      <c r="U47" s="79">
        <v>37053.199999999997</v>
      </c>
      <c r="V47" s="113">
        <f t="shared" si="4"/>
        <v>82960.350000000006</v>
      </c>
      <c r="W47" s="95">
        <f t="shared" si="0"/>
        <v>0.55336254005678609</v>
      </c>
      <c r="X47" s="80">
        <v>246</v>
      </c>
      <c r="Y47" s="108">
        <v>230</v>
      </c>
      <c r="Z47" s="115">
        <f t="shared" si="5"/>
        <v>476</v>
      </c>
      <c r="AA47" s="81" t="s">
        <v>405</v>
      </c>
      <c r="AB47" s="82" t="s">
        <v>538</v>
      </c>
      <c r="AC47" s="83"/>
      <c r="AD47" s="84">
        <v>1</v>
      </c>
    </row>
    <row r="48" spans="1:30" ht="15" customHeight="1">
      <c r="A48" s="23">
        <v>734</v>
      </c>
      <c r="B48" s="24" t="s">
        <v>248</v>
      </c>
      <c r="C48" s="24" t="s">
        <v>257</v>
      </c>
      <c r="D48" s="25">
        <v>7</v>
      </c>
      <c r="E48" s="24" t="s">
        <v>540</v>
      </c>
      <c r="F48" s="26">
        <v>407</v>
      </c>
      <c r="G48" s="75"/>
      <c r="H48" s="75"/>
      <c r="I48" s="76"/>
      <c r="J48" s="112" t="str">
        <f t="shared" si="1"/>
        <v xml:space="preserve"> </v>
      </c>
      <c r="K48" s="92" t="str">
        <f t="shared" si="2"/>
        <v xml:space="preserve"> </v>
      </c>
      <c r="L48" s="77"/>
      <c r="M48" s="106"/>
      <c r="N48" s="114" t="str">
        <f t="shared" si="3"/>
        <v xml:space="preserve"> </v>
      </c>
      <c r="O48" s="65"/>
      <c r="P48" s="66"/>
      <c r="Q48" s="67"/>
      <c r="R48" s="134"/>
      <c r="S48" s="78">
        <v>12925</v>
      </c>
      <c r="T48" s="78">
        <v>72765</v>
      </c>
      <c r="U48" s="79">
        <v>83012</v>
      </c>
      <c r="V48" s="113">
        <f t="shared" si="4"/>
        <v>155777</v>
      </c>
      <c r="W48" s="95">
        <f t="shared" si="0"/>
        <v>0.467110035499464</v>
      </c>
      <c r="X48" s="80">
        <v>385</v>
      </c>
      <c r="Y48" s="108">
        <v>920</v>
      </c>
      <c r="Z48" s="115">
        <f t="shared" si="5"/>
        <v>1305</v>
      </c>
      <c r="AA48" s="81" t="s">
        <v>399</v>
      </c>
      <c r="AB48" s="82" t="s">
        <v>554</v>
      </c>
      <c r="AC48" s="83"/>
      <c r="AD48" s="84">
        <v>4</v>
      </c>
    </row>
    <row r="49" spans="1:30" ht="15" customHeight="1">
      <c r="A49" s="23">
        <v>383</v>
      </c>
      <c r="B49" s="24" t="s">
        <v>59</v>
      </c>
      <c r="C49" s="24" t="s">
        <v>382</v>
      </c>
      <c r="D49" s="25">
        <v>6</v>
      </c>
      <c r="E49" s="24" t="s">
        <v>380</v>
      </c>
      <c r="F49" s="26">
        <v>3206</v>
      </c>
      <c r="G49" s="75">
        <v>166394</v>
      </c>
      <c r="H49" s="75"/>
      <c r="I49" s="76"/>
      <c r="J49" s="112">
        <v>766496</v>
      </c>
      <c r="K49" s="92" t="str">
        <f t="shared" si="2"/>
        <v xml:space="preserve"> </v>
      </c>
      <c r="L49" s="77">
        <v>250</v>
      </c>
      <c r="M49" s="106">
        <v>368</v>
      </c>
      <c r="N49" s="114">
        <f t="shared" si="3"/>
        <v>618</v>
      </c>
      <c r="O49" s="65" t="s">
        <v>406</v>
      </c>
      <c r="P49" s="66"/>
      <c r="Q49" s="67"/>
      <c r="R49" s="134">
        <v>1.6</v>
      </c>
      <c r="S49" s="78">
        <v>259500</v>
      </c>
      <c r="T49" s="78"/>
      <c r="U49" s="79"/>
      <c r="V49" s="113">
        <v>691314</v>
      </c>
      <c r="W49" s="95" t="str">
        <f t="shared" si="0"/>
        <v xml:space="preserve"> </v>
      </c>
      <c r="X49" s="80">
        <v>375</v>
      </c>
      <c r="Y49" s="108">
        <v>483</v>
      </c>
      <c r="Z49" s="115">
        <f t="shared" si="5"/>
        <v>858</v>
      </c>
      <c r="AA49" s="81" t="s">
        <v>405</v>
      </c>
      <c r="AB49" s="82"/>
      <c r="AC49" s="83"/>
      <c r="AD49" s="84">
        <v>2.1</v>
      </c>
    </row>
    <row r="50" spans="1:30" ht="15" customHeight="1">
      <c r="A50" s="23">
        <v>534</v>
      </c>
      <c r="B50" s="24" t="s">
        <v>125</v>
      </c>
      <c r="C50" s="24" t="s">
        <v>129</v>
      </c>
      <c r="D50" s="25">
        <v>7</v>
      </c>
      <c r="E50" s="24" t="s">
        <v>540</v>
      </c>
      <c r="F50" s="26">
        <v>463</v>
      </c>
      <c r="G50" s="75"/>
      <c r="H50" s="75"/>
      <c r="I50" s="76"/>
      <c r="J50" s="112" t="str">
        <f t="shared" si="1"/>
        <v xml:space="preserve"> </v>
      </c>
      <c r="K50" s="92" t="str">
        <f t="shared" si="2"/>
        <v xml:space="preserve"> </v>
      </c>
      <c r="L50" s="77"/>
      <c r="M50" s="106"/>
      <c r="N50" s="114" t="str">
        <f t="shared" si="3"/>
        <v xml:space="preserve"> </v>
      </c>
      <c r="O50" s="65"/>
      <c r="P50" s="66"/>
      <c r="Q50" s="67"/>
      <c r="R50" s="134"/>
      <c r="S50" s="78"/>
      <c r="T50" s="78"/>
      <c r="U50" s="79"/>
      <c r="V50" s="113" t="str">
        <f t="shared" si="4"/>
        <v xml:space="preserve"> </v>
      </c>
      <c r="W50" s="95" t="str">
        <f t="shared" si="0"/>
        <v xml:space="preserve"> </v>
      </c>
      <c r="X50" s="80"/>
      <c r="Y50" s="108"/>
      <c r="Z50" s="115" t="str">
        <f t="shared" si="5"/>
        <v xml:space="preserve"> </v>
      </c>
      <c r="AA50" s="81"/>
      <c r="AB50" s="82"/>
      <c r="AC50" s="83"/>
      <c r="AD50" s="84"/>
    </row>
    <row r="51" spans="1:30" ht="15" customHeight="1">
      <c r="A51" s="23">
        <v>404</v>
      </c>
      <c r="B51" s="24" t="s">
        <v>73</v>
      </c>
      <c r="C51" s="24" t="s">
        <v>73</v>
      </c>
      <c r="D51" s="25">
        <v>1</v>
      </c>
      <c r="E51" s="24" t="s">
        <v>542</v>
      </c>
      <c r="F51" s="26">
        <v>14877</v>
      </c>
      <c r="G51" s="75">
        <v>104047</v>
      </c>
      <c r="H51" s="75">
        <v>813126</v>
      </c>
      <c r="I51" s="76">
        <v>1522897</v>
      </c>
      <c r="J51" s="112">
        <f t="shared" si="1"/>
        <v>2336023</v>
      </c>
      <c r="K51" s="92">
        <f t="shared" si="2"/>
        <v>0.34808133310331274</v>
      </c>
      <c r="L51" s="77">
        <v>175.55</v>
      </c>
      <c r="M51" s="106">
        <v>269.10000000000002</v>
      </c>
      <c r="N51" s="114">
        <f t="shared" si="3"/>
        <v>444.65000000000003</v>
      </c>
      <c r="O51" s="65" t="s">
        <v>406</v>
      </c>
      <c r="P51" s="66"/>
      <c r="Q51" s="67"/>
      <c r="R51" s="134">
        <v>1.17</v>
      </c>
      <c r="S51" s="78">
        <v>254000</v>
      </c>
      <c r="T51" s="78">
        <v>1186100</v>
      </c>
      <c r="U51" s="79">
        <v>1914210</v>
      </c>
      <c r="V51" s="113">
        <f t="shared" si="4"/>
        <v>3100310</v>
      </c>
      <c r="W51" s="95">
        <f t="shared" si="0"/>
        <v>0.38257464576123035</v>
      </c>
      <c r="X51" s="80">
        <v>228.6</v>
      </c>
      <c r="Y51" s="108">
        <v>384.1</v>
      </c>
      <c r="Z51" s="115">
        <f t="shared" si="5"/>
        <v>612.70000000000005</v>
      </c>
      <c r="AA51" s="81" t="s">
        <v>420</v>
      </c>
      <c r="AB51" s="82" t="s">
        <v>538</v>
      </c>
      <c r="AC51" s="83"/>
      <c r="AD51" s="84">
        <v>1.67</v>
      </c>
    </row>
    <row r="52" spans="1:30" ht="15" customHeight="1">
      <c r="A52" s="23">
        <v>863</v>
      </c>
      <c r="B52" s="24" t="s">
        <v>293</v>
      </c>
      <c r="C52" s="24" t="s">
        <v>311</v>
      </c>
      <c r="D52" s="25">
        <v>7</v>
      </c>
      <c r="E52" s="24" t="s">
        <v>540</v>
      </c>
      <c r="F52" s="26">
        <v>1064</v>
      </c>
      <c r="G52" s="75">
        <v>26159.200000000001</v>
      </c>
      <c r="H52" s="75">
        <v>23961.65</v>
      </c>
      <c r="I52" s="76">
        <v>59727.1</v>
      </c>
      <c r="J52" s="112">
        <f t="shared" si="1"/>
        <v>83688.75</v>
      </c>
      <c r="K52" s="92">
        <f t="shared" si="2"/>
        <v>0.28631865095368259</v>
      </c>
      <c r="L52" s="77">
        <v>150</v>
      </c>
      <c r="M52" s="106">
        <v>345</v>
      </c>
      <c r="N52" s="114">
        <f t="shared" si="3"/>
        <v>495</v>
      </c>
      <c r="O52" s="65" t="s">
        <v>408</v>
      </c>
      <c r="P52" s="66"/>
      <c r="Q52" s="67"/>
      <c r="R52" s="134">
        <v>1.5</v>
      </c>
      <c r="S52" s="78">
        <v>26160</v>
      </c>
      <c r="T52" s="78">
        <v>32300</v>
      </c>
      <c r="U52" s="79">
        <v>53425.85</v>
      </c>
      <c r="V52" s="113">
        <f t="shared" si="4"/>
        <v>85725.85</v>
      </c>
      <c r="W52" s="95">
        <f t="shared" si="0"/>
        <v>0.37678249909449713</v>
      </c>
      <c r="X52" s="80">
        <v>150</v>
      </c>
      <c r="Y52" s="108">
        <v>345</v>
      </c>
      <c r="Z52" s="115">
        <f t="shared" si="5"/>
        <v>495</v>
      </c>
      <c r="AA52" s="81" t="s">
        <v>408</v>
      </c>
      <c r="AB52" s="82"/>
      <c r="AC52" s="83"/>
      <c r="AD52" s="84">
        <v>1.5</v>
      </c>
    </row>
    <row r="53" spans="1:30" ht="15" customHeight="1">
      <c r="A53" s="23">
        <v>325</v>
      </c>
      <c r="B53" s="24" t="s">
        <v>24</v>
      </c>
      <c r="C53" s="24" t="s">
        <v>20</v>
      </c>
      <c r="D53" s="25">
        <v>8</v>
      </c>
      <c r="E53" s="24" t="s">
        <v>541</v>
      </c>
      <c r="F53" s="26">
        <v>183</v>
      </c>
      <c r="G53" s="75"/>
      <c r="H53" s="75"/>
      <c r="I53" s="76"/>
      <c r="J53" s="112" t="str">
        <f t="shared" si="1"/>
        <v xml:space="preserve"> </v>
      </c>
      <c r="K53" s="92" t="str">
        <f t="shared" si="2"/>
        <v xml:space="preserve"> </v>
      </c>
      <c r="L53" s="77"/>
      <c r="M53" s="106"/>
      <c r="N53" s="114" t="str">
        <f t="shared" si="3"/>
        <v xml:space="preserve"> </v>
      </c>
      <c r="O53" s="65"/>
      <c r="P53" s="66"/>
      <c r="Q53" s="67"/>
      <c r="R53" s="134"/>
      <c r="S53" s="78">
        <v>1935</v>
      </c>
      <c r="T53" s="78"/>
      <c r="U53" s="79">
        <v>25200</v>
      </c>
      <c r="V53" s="113">
        <f t="shared" si="4"/>
        <v>25200</v>
      </c>
      <c r="W53" s="95">
        <f t="shared" si="0"/>
        <v>0</v>
      </c>
      <c r="X53" s="80">
        <v>0</v>
      </c>
      <c r="Y53" s="108">
        <v>690</v>
      </c>
      <c r="Z53" s="115">
        <f t="shared" si="5"/>
        <v>690</v>
      </c>
      <c r="AA53" s="81" t="s">
        <v>414</v>
      </c>
      <c r="AB53" s="82"/>
      <c r="AC53" s="83"/>
      <c r="AD53" s="84">
        <v>3</v>
      </c>
    </row>
    <row r="54" spans="1:30" ht="15" customHeight="1">
      <c r="A54" s="23">
        <v>683</v>
      </c>
      <c r="B54" s="24" t="s">
        <v>216</v>
      </c>
      <c r="C54" s="24" t="s">
        <v>226</v>
      </c>
      <c r="D54" s="25">
        <v>9</v>
      </c>
      <c r="E54" s="24" t="s">
        <v>32</v>
      </c>
      <c r="F54" s="26">
        <v>160</v>
      </c>
      <c r="G54" s="75">
        <v>39628</v>
      </c>
      <c r="H54" s="75">
        <v>13880</v>
      </c>
      <c r="I54" s="76">
        <v>27780</v>
      </c>
      <c r="J54" s="112">
        <f t="shared" si="1"/>
        <v>41660</v>
      </c>
      <c r="K54" s="92">
        <f t="shared" si="2"/>
        <v>0.3331733077292367</v>
      </c>
      <c r="L54" s="77">
        <v>316</v>
      </c>
      <c r="M54" s="106">
        <v>575</v>
      </c>
      <c r="N54" s="114">
        <f t="shared" si="3"/>
        <v>891</v>
      </c>
      <c r="O54" s="65" t="s">
        <v>405</v>
      </c>
      <c r="P54" s="66" t="s">
        <v>478</v>
      </c>
      <c r="Q54" s="67"/>
      <c r="R54" s="134">
        <v>2.5</v>
      </c>
      <c r="S54" s="78">
        <v>28700</v>
      </c>
      <c r="T54" s="78">
        <v>7060</v>
      </c>
      <c r="U54" s="79">
        <v>14331</v>
      </c>
      <c r="V54" s="113">
        <f t="shared" si="4"/>
        <v>21391</v>
      </c>
      <c r="W54" s="95">
        <f t="shared" si="0"/>
        <v>0.33004534617362441</v>
      </c>
      <c r="X54" s="80">
        <v>360</v>
      </c>
      <c r="Y54" s="108">
        <v>506</v>
      </c>
      <c r="Z54" s="115">
        <f t="shared" si="5"/>
        <v>866</v>
      </c>
      <c r="AA54" s="81" t="s">
        <v>408</v>
      </c>
      <c r="AB54" s="82" t="s">
        <v>405</v>
      </c>
      <c r="AC54" s="83"/>
      <c r="AD54" s="84">
        <v>2.2000000000000002</v>
      </c>
    </row>
    <row r="55" spans="1:30" ht="15" customHeight="1">
      <c r="A55" s="23">
        <v>684</v>
      </c>
      <c r="B55" s="24" t="s">
        <v>217</v>
      </c>
      <c r="C55" s="24" t="s">
        <v>226</v>
      </c>
      <c r="D55" s="25">
        <v>9</v>
      </c>
      <c r="E55" s="24" t="s">
        <v>32</v>
      </c>
      <c r="F55" s="26">
        <v>119</v>
      </c>
      <c r="G55" s="75">
        <v>0</v>
      </c>
      <c r="H55" s="75">
        <v>7182</v>
      </c>
      <c r="I55" s="76">
        <v>8206</v>
      </c>
      <c r="J55" s="112">
        <f t="shared" si="1"/>
        <v>15388</v>
      </c>
      <c r="K55" s="92">
        <f t="shared" si="2"/>
        <v>0.46672731998960226</v>
      </c>
      <c r="L55" s="77">
        <v>407</v>
      </c>
      <c r="M55" s="106">
        <v>713</v>
      </c>
      <c r="N55" s="114">
        <f t="shared" si="3"/>
        <v>1120</v>
      </c>
      <c r="O55" s="65" t="s">
        <v>405</v>
      </c>
      <c r="P55" s="66"/>
      <c r="Q55" s="67"/>
      <c r="R55" s="134">
        <v>3.1</v>
      </c>
      <c r="S55" s="78" t="s">
        <v>657</v>
      </c>
      <c r="T55" s="78" t="s">
        <v>657</v>
      </c>
      <c r="U55" s="79" t="s">
        <v>657</v>
      </c>
      <c r="V55" s="113" t="s">
        <v>657</v>
      </c>
      <c r="W55" s="95" t="s">
        <v>657</v>
      </c>
      <c r="X55" s="80">
        <v>540</v>
      </c>
      <c r="Y55" s="108">
        <v>483</v>
      </c>
      <c r="Z55" s="115">
        <f t="shared" si="5"/>
        <v>1023</v>
      </c>
      <c r="AA55" s="81" t="s">
        <v>412</v>
      </c>
      <c r="AB55" s="82"/>
      <c r="AC55" s="83"/>
      <c r="AD55" s="84">
        <v>2.1</v>
      </c>
    </row>
    <row r="56" spans="1:30" ht="15" customHeight="1">
      <c r="A56" s="23">
        <v>661</v>
      </c>
      <c r="B56" s="24" t="s">
        <v>203</v>
      </c>
      <c r="C56" s="24" t="s">
        <v>209</v>
      </c>
      <c r="D56" s="25">
        <v>9</v>
      </c>
      <c r="E56" s="24" t="s">
        <v>32</v>
      </c>
      <c r="F56" s="26">
        <v>53</v>
      </c>
      <c r="G56" s="75">
        <v>0</v>
      </c>
      <c r="H56" s="75">
        <v>3385</v>
      </c>
      <c r="I56" s="76">
        <v>5519</v>
      </c>
      <c r="J56" s="112">
        <f t="shared" si="1"/>
        <v>8904</v>
      </c>
      <c r="K56" s="92">
        <f t="shared" si="2"/>
        <v>0.38016621743036838</v>
      </c>
      <c r="L56" s="77">
        <v>370</v>
      </c>
      <c r="M56" s="106">
        <v>414</v>
      </c>
      <c r="N56" s="114">
        <f t="shared" si="3"/>
        <v>784</v>
      </c>
      <c r="O56" s="65" t="s">
        <v>405</v>
      </c>
      <c r="P56" s="66"/>
      <c r="Q56" s="67"/>
      <c r="R56" s="134">
        <v>1.8</v>
      </c>
      <c r="S56" s="78">
        <v>0</v>
      </c>
      <c r="T56" s="78">
        <v>770</v>
      </c>
      <c r="U56" s="79">
        <v>6054</v>
      </c>
      <c r="V56" s="113">
        <f t="shared" si="4"/>
        <v>6824</v>
      </c>
      <c r="W56" s="95">
        <f t="shared" si="0"/>
        <v>0.11283704572098475</v>
      </c>
      <c r="X56" s="80"/>
      <c r="Y56" s="108"/>
      <c r="Z56" s="115" t="str">
        <f t="shared" si="5"/>
        <v xml:space="preserve"> </v>
      </c>
      <c r="AA56" s="81" t="s">
        <v>655</v>
      </c>
      <c r="AB56" s="82"/>
      <c r="AC56" s="83"/>
      <c r="AD56" s="84"/>
    </row>
    <row r="57" spans="1:30" ht="15" customHeight="1">
      <c r="A57" s="23">
        <v>687</v>
      </c>
      <c r="B57" s="24" t="s">
        <v>218</v>
      </c>
      <c r="C57" s="24" t="s">
        <v>226</v>
      </c>
      <c r="D57" s="25">
        <v>7</v>
      </c>
      <c r="E57" s="24" t="s">
        <v>540</v>
      </c>
      <c r="F57" s="26">
        <v>236</v>
      </c>
      <c r="G57" s="75"/>
      <c r="H57" s="75">
        <v>41535.599999999999</v>
      </c>
      <c r="I57" s="76"/>
      <c r="J57" s="112">
        <f t="shared" si="1"/>
        <v>41535.599999999999</v>
      </c>
      <c r="K57" s="92">
        <f t="shared" si="2"/>
        <v>1</v>
      </c>
      <c r="L57" s="77">
        <v>560</v>
      </c>
      <c r="M57" s="106"/>
      <c r="N57" s="114">
        <f t="shared" si="3"/>
        <v>560</v>
      </c>
      <c r="O57" s="65" t="s">
        <v>407</v>
      </c>
      <c r="P57" s="66"/>
      <c r="Q57" s="67"/>
      <c r="R57" s="134">
        <v>0</v>
      </c>
      <c r="S57" s="78"/>
      <c r="T57" s="78">
        <v>34609.9</v>
      </c>
      <c r="U57" s="79"/>
      <c r="V57" s="113">
        <f t="shared" si="4"/>
        <v>34609.9</v>
      </c>
      <c r="W57" s="95">
        <f t="shared" si="0"/>
        <v>1</v>
      </c>
      <c r="X57" s="80">
        <v>560</v>
      </c>
      <c r="Y57" s="108"/>
      <c r="Z57" s="115">
        <f t="shared" si="5"/>
        <v>560</v>
      </c>
      <c r="AA57" s="81" t="s">
        <v>407</v>
      </c>
      <c r="AB57" s="82"/>
      <c r="AC57" s="83"/>
      <c r="AD57" s="84">
        <v>0</v>
      </c>
    </row>
    <row r="58" spans="1:30" ht="15" customHeight="1">
      <c r="A58" s="23">
        <v>431</v>
      </c>
      <c r="B58" s="24" t="s">
        <v>94</v>
      </c>
      <c r="C58" s="24" t="s">
        <v>97</v>
      </c>
      <c r="D58" s="25">
        <v>6</v>
      </c>
      <c r="E58" s="24" t="s">
        <v>380</v>
      </c>
      <c r="F58" s="26">
        <v>1534</v>
      </c>
      <c r="G58" s="75">
        <v>10000</v>
      </c>
      <c r="H58" s="75">
        <v>86155</v>
      </c>
      <c r="I58" s="76">
        <v>139188</v>
      </c>
      <c r="J58" s="112">
        <f t="shared" si="1"/>
        <v>225343</v>
      </c>
      <c r="K58" s="92">
        <f t="shared" si="2"/>
        <v>0.38232827289953536</v>
      </c>
      <c r="L58" s="77">
        <v>144</v>
      </c>
      <c r="M58" s="106">
        <v>483</v>
      </c>
      <c r="N58" s="114">
        <f t="shared" si="3"/>
        <v>627</v>
      </c>
      <c r="O58" s="65" t="s">
        <v>401</v>
      </c>
      <c r="P58" s="66"/>
      <c r="Q58" s="67"/>
      <c r="R58" s="134">
        <v>2.1</v>
      </c>
      <c r="S58" s="78">
        <v>11495</v>
      </c>
      <c r="T58" s="78">
        <v>179588</v>
      </c>
      <c r="U58" s="79">
        <v>172734</v>
      </c>
      <c r="V58" s="113">
        <f t="shared" si="4"/>
        <v>352322</v>
      </c>
      <c r="W58" s="95">
        <f t="shared" si="0"/>
        <v>0.50972689755394218</v>
      </c>
      <c r="X58" s="80">
        <v>192</v>
      </c>
      <c r="Y58" s="108">
        <v>598</v>
      </c>
      <c r="Z58" s="115">
        <f t="shared" si="5"/>
        <v>790</v>
      </c>
      <c r="AA58" s="81" t="s">
        <v>401</v>
      </c>
      <c r="AB58" s="82"/>
      <c r="AC58" s="83"/>
      <c r="AD58" s="84">
        <v>2.6</v>
      </c>
    </row>
    <row r="59" spans="1:30" ht="15" customHeight="1">
      <c r="A59" s="23">
        <v>432</v>
      </c>
      <c r="B59" s="24" t="s">
        <v>95</v>
      </c>
      <c r="C59" s="24" t="s">
        <v>97</v>
      </c>
      <c r="D59" s="25">
        <v>7</v>
      </c>
      <c r="E59" s="24" t="s">
        <v>540</v>
      </c>
      <c r="F59" s="26">
        <v>507</v>
      </c>
      <c r="G59" s="75"/>
      <c r="H59" s="75"/>
      <c r="I59" s="76"/>
      <c r="J59" s="112" t="str">
        <f t="shared" si="1"/>
        <v xml:space="preserve"> </v>
      </c>
      <c r="K59" s="92" t="str">
        <f t="shared" si="2"/>
        <v xml:space="preserve"> </v>
      </c>
      <c r="L59" s="77"/>
      <c r="M59" s="106"/>
      <c r="N59" s="114" t="str">
        <f t="shared" si="3"/>
        <v xml:space="preserve"> </v>
      </c>
      <c r="O59" s="65"/>
      <c r="P59" s="66"/>
      <c r="Q59" s="67"/>
      <c r="R59" s="134"/>
      <c r="S59" s="78"/>
      <c r="T59" s="78"/>
      <c r="U59" s="79"/>
      <c r="V59" s="113" t="str">
        <f t="shared" si="4"/>
        <v xml:space="preserve"> </v>
      </c>
      <c r="W59" s="95" t="str">
        <f t="shared" si="0"/>
        <v xml:space="preserve"> </v>
      </c>
      <c r="X59" s="80"/>
      <c r="Y59" s="108"/>
      <c r="Z59" s="115" t="str">
        <f t="shared" si="5"/>
        <v xml:space="preserve"> </v>
      </c>
      <c r="AA59" s="81"/>
      <c r="AB59" s="82"/>
      <c r="AC59" s="83"/>
      <c r="AD59" s="84"/>
    </row>
    <row r="60" spans="1:30" ht="15" customHeight="1">
      <c r="A60" s="23">
        <v>433</v>
      </c>
      <c r="B60" s="24" t="s">
        <v>96</v>
      </c>
      <c r="C60" s="24" t="s">
        <v>97</v>
      </c>
      <c r="D60" s="25">
        <v>7</v>
      </c>
      <c r="E60" s="24" t="s">
        <v>540</v>
      </c>
      <c r="F60" s="26">
        <v>749</v>
      </c>
      <c r="G60" s="75">
        <v>22173</v>
      </c>
      <c r="H60" s="75">
        <v>45031</v>
      </c>
      <c r="I60" s="76">
        <v>72349</v>
      </c>
      <c r="J60" s="112">
        <f t="shared" si="1"/>
        <v>117380</v>
      </c>
      <c r="K60" s="92">
        <f t="shared" si="2"/>
        <v>0.38363434997444196</v>
      </c>
      <c r="L60" s="77">
        <v>128</v>
      </c>
      <c r="M60" s="106">
        <v>483</v>
      </c>
      <c r="N60" s="114">
        <f t="shared" si="3"/>
        <v>611</v>
      </c>
      <c r="O60" s="65" t="s">
        <v>401</v>
      </c>
      <c r="P60" s="66"/>
      <c r="Q60" s="67"/>
      <c r="R60" s="134">
        <v>2.1</v>
      </c>
      <c r="S60" s="78">
        <v>6600</v>
      </c>
      <c r="T60" s="78">
        <v>57548</v>
      </c>
      <c r="U60" s="79">
        <v>114490</v>
      </c>
      <c r="V60" s="113">
        <f t="shared" si="4"/>
        <v>172038</v>
      </c>
      <c r="W60" s="95">
        <f t="shared" si="0"/>
        <v>0.33450749253071993</v>
      </c>
      <c r="X60" s="80">
        <v>168</v>
      </c>
      <c r="Y60" s="108">
        <v>828</v>
      </c>
      <c r="Z60" s="115">
        <f t="shared" si="5"/>
        <v>996</v>
      </c>
      <c r="AA60" s="81" t="s">
        <v>401</v>
      </c>
      <c r="AB60" s="82"/>
      <c r="AC60" s="83"/>
      <c r="AD60" s="84">
        <v>3.6</v>
      </c>
    </row>
    <row r="61" spans="1:30" ht="15" customHeight="1">
      <c r="A61" s="23">
        <v>690</v>
      </c>
      <c r="B61" s="24" t="s">
        <v>219</v>
      </c>
      <c r="C61" s="24" t="s">
        <v>226</v>
      </c>
      <c r="D61" s="25">
        <v>6</v>
      </c>
      <c r="E61" s="24" t="s">
        <v>380</v>
      </c>
      <c r="F61" s="26">
        <v>1374</v>
      </c>
      <c r="G61" s="75"/>
      <c r="H61" s="75"/>
      <c r="I61" s="76"/>
      <c r="J61" s="112" t="str">
        <f t="shared" si="1"/>
        <v xml:space="preserve"> </v>
      </c>
      <c r="K61" s="92" t="str">
        <f t="shared" si="2"/>
        <v xml:space="preserve"> </v>
      </c>
      <c r="L61" s="77"/>
      <c r="M61" s="106"/>
      <c r="N61" s="114" t="str">
        <f t="shared" si="3"/>
        <v xml:space="preserve"> </v>
      </c>
      <c r="O61" s="65"/>
      <c r="P61" s="66"/>
      <c r="Q61" s="67"/>
      <c r="R61" s="134"/>
      <c r="S61" s="78"/>
      <c r="T61" s="78"/>
      <c r="U61" s="79"/>
      <c r="V61" s="113" t="str">
        <f t="shared" si="4"/>
        <v xml:space="preserve"> </v>
      </c>
      <c r="W61" s="95" t="str">
        <f t="shared" si="0"/>
        <v xml:space="preserve"> </v>
      </c>
      <c r="X61" s="80"/>
      <c r="Y61" s="108"/>
      <c r="Z61" s="115" t="str">
        <f t="shared" si="5"/>
        <v xml:space="preserve"> </v>
      </c>
      <c r="AA61" s="81"/>
      <c r="AB61" s="82"/>
      <c r="AC61" s="83"/>
      <c r="AD61" s="84"/>
    </row>
    <row r="62" spans="1:30" ht="15" customHeight="1">
      <c r="A62" s="23">
        <v>434</v>
      </c>
      <c r="B62" s="24" t="s">
        <v>97</v>
      </c>
      <c r="C62" s="24" t="s">
        <v>97</v>
      </c>
      <c r="D62" s="25">
        <v>6</v>
      </c>
      <c r="E62" s="24" t="s">
        <v>380</v>
      </c>
      <c r="F62" s="26">
        <v>1214</v>
      </c>
      <c r="G62" s="75">
        <v>47704</v>
      </c>
      <c r="H62" s="75"/>
      <c r="I62" s="76"/>
      <c r="J62" s="112">
        <v>170868</v>
      </c>
      <c r="K62" s="92" t="str">
        <f t="shared" si="2"/>
        <v xml:space="preserve"> </v>
      </c>
      <c r="L62" s="77">
        <v>96</v>
      </c>
      <c r="M62" s="106">
        <v>230</v>
      </c>
      <c r="N62" s="114">
        <f t="shared" si="3"/>
        <v>326</v>
      </c>
      <c r="O62" s="65" t="s">
        <v>401</v>
      </c>
      <c r="P62" s="66"/>
      <c r="Q62" s="67"/>
      <c r="R62" s="134">
        <v>1</v>
      </c>
      <c r="S62" s="78">
        <v>76447</v>
      </c>
      <c r="T62" s="78"/>
      <c r="U62" s="79"/>
      <c r="V62" s="113">
        <v>358334</v>
      </c>
      <c r="W62" s="95" t="str">
        <f t="shared" si="0"/>
        <v xml:space="preserve"> </v>
      </c>
      <c r="X62" s="80">
        <v>120</v>
      </c>
      <c r="Y62" s="108">
        <v>874</v>
      </c>
      <c r="Z62" s="115">
        <f t="shared" si="5"/>
        <v>994</v>
      </c>
      <c r="AA62" s="81" t="s">
        <v>401</v>
      </c>
      <c r="AB62" s="82"/>
      <c r="AC62" s="83"/>
      <c r="AD62" s="84">
        <v>3.8</v>
      </c>
    </row>
    <row r="63" spans="1:30" ht="15" customHeight="1">
      <c r="A63" s="23">
        <v>691</v>
      </c>
      <c r="B63" s="24" t="s">
        <v>220</v>
      </c>
      <c r="C63" s="24" t="s">
        <v>226</v>
      </c>
      <c r="D63" s="25">
        <v>6</v>
      </c>
      <c r="E63" s="24" t="s">
        <v>380</v>
      </c>
      <c r="F63" s="26">
        <v>548</v>
      </c>
      <c r="G63" s="75">
        <v>0</v>
      </c>
      <c r="H63" s="75"/>
      <c r="I63" s="76"/>
      <c r="J63" s="112">
        <v>98265</v>
      </c>
      <c r="K63" s="92" t="str">
        <f t="shared" si="2"/>
        <v xml:space="preserve"> </v>
      </c>
      <c r="L63" s="77">
        <v>222</v>
      </c>
      <c r="M63" s="106">
        <v>368</v>
      </c>
      <c r="N63" s="114">
        <f t="shared" si="3"/>
        <v>590</v>
      </c>
      <c r="O63" s="65" t="s">
        <v>405</v>
      </c>
      <c r="P63" s="66"/>
      <c r="Q63" s="67"/>
      <c r="R63" s="134">
        <v>1.6</v>
      </c>
      <c r="S63" s="78">
        <v>1482</v>
      </c>
      <c r="T63" s="78"/>
      <c r="U63" s="79"/>
      <c r="V63" s="113">
        <v>98702</v>
      </c>
      <c r="W63" s="95" t="str">
        <f t="shared" si="0"/>
        <v xml:space="preserve"> </v>
      </c>
      <c r="X63" s="80">
        <v>590.1</v>
      </c>
      <c r="Y63" s="108">
        <v>345</v>
      </c>
      <c r="Z63" s="115">
        <f t="shared" si="5"/>
        <v>935.1</v>
      </c>
      <c r="AA63" s="81" t="s">
        <v>405</v>
      </c>
      <c r="AB63" s="82" t="s">
        <v>538</v>
      </c>
      <c r="AC63" s="83"/>
      <c r="AD63" s="84">
        <v>1.5</v>
      </c>
    </row>
    <row r="64" spans="1:30" ht="15" customHeight="1">
      <c r="A64" s="23">
        <v>575</v>
      </c>
      <c r="B64" s="24" t="s">
        <v>158</v>
      </c>
      <c r="C64" s="24" t="s">
        <v>164</v>
      </c>
      <c r="D64" s="25">
        <v>7</v>
      </c>
      <c r="E64" s="24" t="s">
        <v>540</v>
      </c>
      <c r="F64" s="26">
        <v>386</v>
      </c>
      <c r="G64" s="75"/>
      <c r="H64" s="75"/>
      <c r="I64" s="76"/>
      <c r="J64" s="112" t="str">
        <f t="shared" si="1"/>
        <v xml:space="preserve"> </v>
      </c>
      <c r="K64" s="92" t="str">
        <f t="shared" si="2"/>
        <v xml:space="preserve"> </v>
      </c>
      <c r="L64" s="77"/>
      <c r="M64" s="106"/>
      <c r="N64" s="114" t="str">
        <f t="shared" si="3"/>
        <v xml:space="preserve"> </v>
      </c>
      <c r="O64" s="65"/>
      <c r="P64" s="66"/>
      <c r="Q64" s="67"/>
      <c r="R64" s="134"/>
      <c r="S64" s="78"/>
      <c r="T64" s="78"/>
      <c r="U64" s="79"/>
      <c r="V64" s="113" t="str">
        <f t="shared" si="4"/>
        <v xml:space="preserve"> </v>
      </c>
      <c r="W64" s="95" t="str">
        <f t="shared" si="0"/>
        <v xml:space="preserve"> </v>
      </c>
      <c r="X64" s="80"/>
      <c r="Y64" s="108"/>
      <c r="Z64" s="115" t="str">
        <f t="shared" si="5"/>
        <v xml:space="preserve"> </v>
      </c>
      <c r="AA64" s="81"/>
      <c r="AB64" s="82"/>
      <c r="AC64" s="83"/>
      <c r="AD64" s="84"/>
    </row>
    <row r="65" spans="1:30" ht="15" customHeight="1">
      <c r="A65" s="23">
        <v>761</v>
      </c>
      <c r="B65" s="24" t="s">
        <v>268</v>
      </c>
      <c r="C65" s="24" t="s">
        <v>383</v>
      </c>
      <c r="D65" s="25">
        <v>8</v>
      </c>
      <c r="E65" s="24" t="s">
        <v>541</v>
      </c>
      <c r="F65" s="26">
        <v>860</v>
      </c>
      <c r="G65" s="75">
        <v>16000</v>
      </c>
      <c r="H65" s="75">
        <v>45810.15</v>
      </c>
      <c r="I65" s="76">
        <v>22071.1</v>
      </c>
      <c r="J65" s="112">
        <f t="shared" si="1"/>
        <v>67881.25</v>
      </c>
      <c r="K65" s="92">
        <f t="shared" si="2"/>
        <v>0.67485719547003042</v>
      </c>
      <c r="L65" s="77">
        <v>95</v>
      </c>
      <c r="M65" s="106">
        <v>195.5</v>
      </c>
      <c r="N65" s="114">
        <f t="shared" si="3"/>
        <v>290.5</v>
      </c>
      <c r="O65" s="65" t="s">
        <v>405</v>
      </c>
      <c r="P65" s="66" t="s">
        <v>478</v>
      </c>
      <c r="Q65" s="67"/>
      <c r="R65" s="134">
        <v>0.85</v>
      </c>
      <c r="S65" s="78">
        <v>25500</v>
      </c>
      <c r="T65" s="78">
        <v>44240</v>
      </c>
      <c r="U65" s="79">
        <v>48970.85</v>
      </c>
      <c r="V65" s="113">
        <f t="shared" si="4"/>
        <v>93210.85</v>
      </c>
      <c r="W65" s="95">
        <f t="shared" si="0"/>
        <v>0.47462285774671081</v>
      </c>
      <c r="X65" s="80">
        <v>100</v>
      </c>
      <c r="Y65" s="108">
        <v>230</v>
      </c>
      <c r="Z65" s="115">
        <f t="shared" si="5"/>
        <v>330</v>
      </c>
      <c r="AA65" s="81" t="s">
        <v>405</v>
      </c>
      <c r="AB65" s="82"/>
      <c r="AC65" s="83"/>
      <c r="AD65" s="84">
        <v>1</v>
      </c>
    </row>
    <row r="66" spans="1:30" ht="15" customHeight="1">
      <c r="A66" s="23">
        <v>535</v>
      </c>
      <c r="B66" s="24" t="s">
        <v>126</v>
      </c>
      <c r="C66" s="24" t="s">
        <v>129</v>
      </c>
      <c r="D66" s="25">
        <v>7</v>
      </c>
      <c r="E66" s="24" t="s">
        <v>540</v>
      </c>
      <c r="F66" s="26">
        <v>87</v>
      </c>
      <c r="G66" s="75" t="s">
        <v>659</v>
      </c>
      <c r="H66" s="75">
        <v>3216</v>
      </c>
      <c r="I66" s="76">
        <v>26211</v>
      </c>
      <c r="J66" s="112">
        <f t="shared" si="1"/>
        <v>29427</v>
      </c>
      <c r="K66" s="92">
        <f t="shared" si="2"/>
        <v>0.1092873891324294</v>
      </c>
      <c r="L66" s="77">
        <v>155</v>
      </c>
      <c r="M66" s="106">
        <v>391</v>
      </c>
      <c r="N66" s="114">
        <f t="shared" si="3"/>
        <v>546</v>
      </c>
      <c r="O66" s="65" t="s">
        <v>406</v>
      </c>
      <c r="P66" s="66" t="s">
        <v>478</v>
      </c>
      <c r="Q66" s="67"/>
      <c r="R66" s="134">
        <v>1.7</v>
      </c>
      <c r="S66" s="78">
        <v>22140</v>
      </c>
      <c r="T66" s="78">
        <v>8250</v>
      </c>
      <c r="U66" s="79">
        <v>28598</v>
      </c>
      <c r="V66" s="113">
        <f t="shared" si="4"/>
        <v>36848</v>
      </c>
      <c r="W66" s="95">
        <f t="shared" si="0"/>
        <v>0.22389274858879721</v>
      </c>
      <c r="X66" s="80">
        <v>250</v>
      </c>
      <c r="Y66" s="108">
        <v>460</v>
      </c>
      <c r="Z66" s="115">
        <f>IF(SUM(X66:Y66)&gt;0,SUM(X66:Y66)," ")</f>
        <v>710</v>
      </c>
      <c r="AA66" s="81" t="s">
        <v>399</v>
      </c>
      <c r="AB66" s="82"/>
      <c r="AC66" s="83"/>
      <c r="AD66" s="84">
        <v>2</v>
      </c>
    </row>
    <row r="67" spans="1:30" ht="15" customHeight="1">
      <c r="A67" s="23">
        <v>536</v>
      </c>
      <c r="B67" s="24" t="s">
        <v>127</v>
      </c>
      <c r="C67" s="24" t="s">
        <v>129</v>
      </c>
      <c r="D67" s="25">
        <v>4</v>
      </c>
      <c r="E67" s="24" t="s">
        <v>543</v>
      </c>
      <c r="F67" s="26">
        <v>208</v>
      </c>
      <c r="G67" s="75">
        <v>0</v>
      </c>
      <c r="H67" s="75">
        <v>5248.5</v>
      </c>
      <c r="I67" s="76">
        <v>10320</v>
      </c>
      <c r="J67" s="112">
        <f t="shared" si="1"/>
        <v>15568.5</v>
      </c>
      <c r="K67" s="92">
        <f t="shared" si="2"/>
        <v>0.33712303690143558</v>
      </c>
      <c r="L67" s="77">
        <v>111</v>
      </c>
      <c r="M67" s="106">
        <v>358</v>
      </c>
      <c r="N67" s="114">
        <f t="shared" si="3"/>
        <v>469</v>
      </c>
      <c r="O67" s="65" t="s">
        <v>405</v>
      </c>
      <c r="P67" s="66"/>
      <c r="Q67" s="67"/>
      <c r="R67" s="134">
        <v>1.6</v>
      </c>
      <c r="S67" s="78">
        <v>0</v>
      </c>
      <c r="T67" s="78">
        <v>9372</v>
      </c>
      <c r="U67" s="79">
        <v>14982</v>
      </c>
      <c r="V67" s="113">
        <f t="shared" si="4"/>
        <v>24354</v>
      </c>
      <c r="W67" s="95">
        <f t="shared" si="0"/>
        <v>0.38482384823848237</v>
      </c>
      <c r="X67" s="80">
        <v>176</v>
      </c>
      <c r="Y67" s="108">
        <v>460</v>
      </c>
      <c r="Z67" s="115">
        <f t="shared" si="5"/>
        <v>636</v>
      </c>
      <c r="AA67" s="81" t="s">
        <v>405</v>
      </c>
      <c r="AB67" s="82"/>
      <c r="AC67" s="83"/>
      <c r="AD67" s="84">
        <v>2</v>
      </c>
    </row>
    <row r="68" spans="1:30" ht="15" customHeight="1">
      <c r="A68" s="23">
        <v>762</v>
      </c>
      <c r="B68" s="24" t="s">
        <v>269</v>
      </c>
      <c r="C68" s="24" t="s">
        <v>383</v>
      </c>
      <c r="D68" s="25">
        <v>9</v>
      </c>
      <c r="E68" s="24" t="s">
        <v>32</v>
      </c>
      <c r="F68" s="26">
        <v>2114</v>
      </c>
      <c r="G68" s="75"/>
      <c r="H68" s="75"/>
      <c r="I68" s="76"/>
      <c r="J68" s="112" t="str">
        <f t="shared" si="1"/>
        <v xml:space="preserve"> </v>
      </c>
      <c r="K68" s="92" t="str">
        <f t="shared" si="2"/>
        <v xml:space="preserve"> </v>
      </c>
      <c r="L68" s="77"/>
      <c r="M68" s="106"/>
      <c r="N68" s="114" t="str">
        <f t="shared" si="3"/>
        <v xml:space="preserve"> </v>
      </c>
      <c r="O68" s="65" t="s">
        <v>416</v>
      </c>
      <c r="P68" s="66"/>
      <c r="Q68" s="67"/>
      <c r="R68" s="134"/>
      <c r="S68" s="78"/>
      <c r="T68" s="79">
        <v>323339</v>
      </c>
      <c r="U68" s="79"/>
      <c r="V68" s="113">
        <f t="shared" ref="V68:V131" si="6">IF(SUM(T68:U68)&gt;0,SUM(T68:U68)," ")</f>
        <v>323339</v>
      </c>
      <c r="W68" s="95">
        <f t="shared" ref="W68:W132" si="7">IF(T68+U68&gt;0,IF(V68&gt;0,T68/V68," ")," ")</f>
        <v>1</v>
      </c>
      <c r="X68" s="80">
        <v>240</v>
      </c>
      <c r="Y68" s="108"/>
      <c r="Z68" s="115">
        <f t="shared" si="5"/>
        <v>240</v>
      </c>
      <c r="AA68" s="81" t="s">
        <v>412</v>
      </c>
      <c r="AB68" s="82"/>
      <c r="AC68" s="83"/>
      <c r="AD68" s="84">
        <v>0</v>
      </c>
    </row>
    <row r="69" spans="1:30" ht="15" customHeight="1">
      <c r="A69" s="23"/>
      <c r="B69" s="87" t="s">
        <v>656</v>
      </c>
      <c r="C69" s="24" t="s">
        <v>383</v>
      </c>
      <c r="D69" s="25"/>
      <c r="E69" s="24"/>
      <c r="F69" s="26"/>
      <c r="G69" s="75">
        <v>19900</v>
      </c>
      <c r="H69" s="75"/>
      <c r="I69" s="76"/>
      <c r="J69" s="112">
        <v>87223</v>
      </c>
      <c r="K69" s="92" t="str">
        <f>IF(H69+I69&gt;0,IF(J69&gt;0,H69/J69," ")," ")</f>
        <v xml:space="preserve"> </v>
      </c>
      <c r="L69" s="77">
        <v>288</v>
      </c>
      <c r="M69" s="106"/>
      <c r="N69" s="114"/>
      <c r="O69" s="65" t="s">
        <v>653</v>
      </c>
      <c r="P69" s="66" t="s">
        <v>405</v>
      </c>
      <c r="Q69" s="67"/>
      <c r="R69" s="134">
        <v>0</v>
      </c>
      <c r="S69" s="78"/>
      <c r="T69" s="276"/>
      <c r="U69" s="79"/>
      <c r="V69" s="113"/>
      <c r="W69" s="95"/>
      <c r="X69" s="80"/>
      <c r="Y69" s="108"/>
      <c r="Z69" s="115"/>
      <c r="AA69" s="81"/>
      <c r="AB69" s="82"/>
      <c r="AC69" s="83"/>
      <c r="AD69" s="84"/>
    </row>
    <row r="70" spans="1:30" ht="15" customHeight="1">
      <c r="A70" s="23">
        <v>385</v>
      </c>
      <c r="B70" s="24" t="s">
        <v>60</v>
      </c>
      <c r="C70" s="24" t="s">
        <v>382</v>
      </c>
      <c r="D70" s="25">
        <v>7</v>
      </c>
      <c r="E70" s="24" t="s">
        <v>540</v>
      </c>
      <c r="F70" s="26">
        <v>847</v>
      </c>
      <c r="G70" s="75">
        <v>62487</v>
      </c>
      <c r="H70" s="75">
        <v>27658.35</v>
      </c>
      <c r="I70" s="76">
        <v>86799.4</v>
      </c>
      <c r="J70" s="112">
        <f t="shared" ref="J70:J133" si="8">IF(SUM(H70:I70)&gt;0,SUM(H70:I70)," ")</f>
        <v>114457.75</v>
      </c>
      <c r="K70" s="92">
        <f t="shared" ref="K70:K133" si="9">IF(H70+I70&gt;0,IF(J70&gt;0,H70/J70," ")," ")</f>
        <v>0.24164680853852186</v>
      </c>
      <c r="L70" s="77">
        <v>55</v>
      </c>
      <c r="M70" s="106">
        <v>276</v>
      </c>
      <c r="N70" s="114">
        <f t="shared" ref="N70:N133" si="10">IF(SUM(L70:M70)&gt;0,SUM(L70:M70)," ")</f>
        <v>331</v>
      </c>
      <c r="O70" s="65" t="s">
        <v>399</v>
      </c>
      <c r="P70" s="66"/>
      <c r="Q70" s="67"/>
      <c r="R70" s="134">
        <v>1.2</v>
      </c>
      <c r="S70" s="78">
        <v>54235.55</v>
      </c>
      <c r="T70" s="78"/>
      <c r="U70" s="79"/>
      <c r="V70" s="113">
        <v>204030.45</v>
      </c>
      <c r="W70" s="95" t="str">
        <f t="shared" si="7"/>
        <v xml:space="preserve"> </v>
      </c>
      <c r="X70" s="80">
        <v>180</v>
      </c>
      <c r="Y70" s="108">
        <v>414</v>
      </c>
      <c r="Z70" s="115">
        <f t="shared" ref="Z70:Z133" si="11">IF(SUM(X70:Y70)&gt;0,SUM(X70:Y70)," ")</f>
        <v>594</v>
      </c>
      <c r="AA70" s="81" t="s">
        <v>399</v>
      </c>
      <c r="AB70" s="82"/>
      <c r="AC70" s="83"/>
      <c r="AD70" s="84">
        <v>1.8</v>
      </c>
    </row>
    <row r="71" spans="1:30" ht="15" customHeight="1">
      <c r="A71" s="23">
        <v>721</v>
      </c>
      <c r="B71" s="24" t="s">
        <v>240</v>
      </c>
      <c r="C71" s="24" t="s">
        <v>242</v>
      </c>
      <c r="D71" s="25">
        <v>6</v>
      </c>
      <c r="E71" s="24" t="s">
        <v>380</v>
      </c>
      <c r="F71" s="26">
        <v>432</v>
      </c>
      <c r="G71" s="75">
        <v>17463</v>
      </c>
      <c r="H71" s="75"/>
      <c r="I71" s="76"/>
      <c r="J71" s="112">
        <v>90974</v>
      </c>
      <c r="K71" s="92" t="str">
        <f t="shared" si="9"/>
        <v xml:space="preserve"> </v>
      </c>
      <c r="L71" s="77">
        <v>75</v>
      </c>
      <c r="M71" s="106">
        <v>690</v>
      </c>
      <c r="N71" s="114">
        <f t="shared" si="10"/>
        <v>765</v>
      </c>
      <c r="O71" s="65" t="s">
        <v>399</v>
      </c>
      <c r="P71" s="66"/>
      <c r="Q71" s="67"/>
      <c r="R71" s="134">
        <v>3</v>
      </c>
      <c r="S71" s="78">
        <v>8400</v>
      </c>
      <c r="T71" s="78"/>
      <c r="U71" s="79"/>
      <c r="V71" s="113">
        <v>67347.399999999994</v>
      </c>
      <c r="W71" s="95" t="str">
        <f t="shared" si="7"/>
        <v xml:space="preserve"> </v>
      </c>
      <c r="X71" s="80">
        <v>50</v>
      </c>
      <c r="Y71" s="108">
        <v>621</v>
      </c>
      <c r="Z71" s="115">
        <f t="shared" si="11"/>
        <v>671</v>
      </c>
      <c r="AA71" s="81" t="s">
        <v>399</v>
      </c>
      <c r="AB71" s="82"/>
      <c r="AC71" s="83"/>
      <c r="AD71" s="84">
        <v>2.7</v>
      </c>
    </row>
    <row r="72" spans="1:30" ht="15" customHeight="1">
      <c r="A72" s="23">
        <v>386</v>
      </c>
      <c r="B72" s="24" t="s">
        <v>61</v>
      </c>
      <c r="C72" s="24" t="s">
        <v>382</v>
      </c>
      <c r="D72" s="25">
        <v>7</v>
      </c>
      <c r="E72" s="24" t="s">
        <v>540</v>
      </c>
      <c r="F72" s="26">
        <v>1322</v>
      </c>
      <c r="G72" s="75">
        <v>69045.5</v>
      </c>
      <c r="H72" s="75"/>
      <c r="I72" s="76"/>
      <c r="J72" s="112">
        <v>138432.6</v>
      </c>
      <c r="K72" s="92" t="str">
        <f t="shared" si="9"/>
        <v xml:space="preserve"> </v>
      </c>
      <c r="L72" s="77">
        <v>75</v>
      </c>
      <c r="M72" s="106">
        <v>276</v>
      </c>
      <c r="N72" s="114">
        <f t="shared" si="10"/>
        <v>351</v>
      </c>
      <c r="O72" s="65" t="s">
        <v>406</v>
      </c>
      <c r="P72" s="66"/>
      <c r="Q72" s="67"/>
      <c r="R72" s="134">
        <v>1.2</v>
      </c>
      <c r="S72" s="78">
        <v>53175</v>
      </c>
      <c r="T72" s="78"/>
      <c r="U72" s="79"/>
      <c r="V72" s="113">
        <v>161507.04999999999</v>
      </c>
      <c r="W72" s="95" t="str">
        <f t="shared" si="7"/>
        <v xml:space="preserve"> </v>
      </c>
      <c r="X72" s="80">
        <v>93.75</v>
      </c>
      <c r="Y72" s="108">
        <v>345</v>
      </c>
      <c r="Z72" s="115">
        <f t="shared" si="11"/>
        <v>438.75</v>
      </c>
      <c r="AA72" s="81" t="s">
        <v>406</v>
      </c>
      <c r="AB72" s="82"/>
      <c r="AC72" s="83"/>
      <c r="AD72" s="84">
        <v>1.5</v>
      </c>
    </row>
    <row r="73" spans="1:30" ht="15" customHeight="1">
      <c r="A73" s="23">
        <v>952</v>
      </c>
      <c r="B73" s="24" t="s">
        <v>349</v>
      </c>
      <c r="C73" s="24" t="s">
        <v>355</v>
      </c>
      <c r="D73" s="25">
        <v>9</v>
      </c>
      <c r="E73" s="24" t="s">
        <v>32</v>
      </c>
      <c r="F73" s="26">
        <v>1042</v>
      </c>
      <c r="G73" s="75">
        <v>7721</v>
      </c>
      <c r="H73" s="75"/>
      <c r="I73" s="76"/>
      <c r="J73" s="112">
        <v>140579</v>
      </c>
      <c r="K73" s="92" t="str">
        <f t="shared" si="9"/>
        <v xml:space="preserve"> </v>
      </c>
      <c r="L73" s="77">
        <v>234.6</v>
      </c>
      <c r="M73" s="106">
        <v>460</v>
      </c>
      <c r="N73" s="114">
        <f t="shared" si="10"/>
        <v>694.6</v>
      </c>
      <c r="O73" s="65" t="s">
        <v>405</v>
      </c>
      <c r="P73" s="66" t="s">
        <v>478</v>
      </c>
      <c r="Q73" s="67"/>
      <c r="R73" s="134">
        <v>2</v>
      </c>
      <c r="S73" s="78">
        <v>12783</v>
      </c>
      <c r="T73" s="78"/>
      <c r="U73" s="79"/>
      <c r="V73" s="113">
        <v>284370</v>
      </c>
      <c r="W73" s="95" t="str">
        <f t="shared" si="7"/>
        <v xml:space="preserve"> </v>
      </c>
      <c r="X73" s="80">
        <v>393.6</v>
      </c>
      <c r="Y73" s="108">
        <v>713</v>
      </c>
      <c r="Z73" s="115">
        <f t="shared" si="11"/>
        <v>1106.5999999999999</v>
      </c>
      <c r="AA73" s="81" t="s">
        <v>405</v>
      </c>
      <c r="AB73" s="82"/>
      <c r="AC73" s="83"/>
      <c r="AD73" s="84">
        <v>3.1</v>
      </c>
    </row>
    <row r="74" spans="1:30" ht="15" customHeight="1">
      <c r="A74" s="23">
        <v>901</v>
      </c>
      <c r="B74" s="24" t="s">
        <v>315</v>
      </c>
      <c r="C74" s="24" t="s">
        <v>321</v>
      </c>
      <c r="D74" s="25">
        <v>9</v>
      </c>
      <c r="E74" s="24" t="s">
        <v>32</v>
      </c>
      <c r="F74" s="26">
        <v>2503</v>
      </c>
      <c r="G74" s="75">
        <v>36240</v>
      </c>
      <c r="H74" s="75">
        <v>57216</v>
      </c>
      <c r="I74" s="76">
        <v>76474</v>
      </c>
      <c r="J74" s="112">
        <f t="shared" si="8"/>
        <v>133690</v>
      </c>
      <c r="K74" s="92">
        <f t="shared" si="9"/>
        <v>0.42797516642980027</v>
      </c>
      <c r="L74" s="77">
        <v>222</v>
      </c>
      <c r="M74" s="106">
        <v>345</v>
      </c>
      <c r="N74" s="114">
        <f t="shared" si="10"/>
        <v>567</v>
      </c>
      <c r="O74" s="65" t="s">
        <v>405</v>
      </c>
      <c r="P74" s="66"/>
      <c r="Q74" s="67"/>
      <c r="R74" s="134">
        <v>1.5</v>
      </c>
      <c r="S74" s="78">
        <v>71386</v>
      </c>
      <c r="T74" s="78">
        <v>72936</v>
      </c>
      <c r="U74" s="79">
        <v>113136</v>
      </c>
      <c r="V74" s="113">
        <f t="shared" si="6"/>
        <v>186072</v>
      </c>
      <c r="W74" s="95">
        <f t="shared" si="7"/>
        <v>0.39197729911002194</v>
      </c>
      <c r="X74" s="80">
        <v>192</v>
      </c>
      <c r="Y74" s="108">
        <v>345</v>
      </c>
      <c r="Z74" s="115">
        <f t="shared" si="11"/>
        <v>537</v>
      </c>
      <c r="AA74" s="81" t="s">
        <v>405</v>
      </c>
      <c r="AB74" s="82"/>
      <c r="AC74" s="83"/>
      <c r="AD74" s="84">
        <v>1.5</v>
      </c>
    </row>
    <row r="75" spans="1:30" ht="15" customHeight="1">
      <c r="A75" s="23">
        <v>735</v>
      </c>
      <c r="B75" s="24" t="s">
        <v>249</v>
      </c>
      <c r="C75" s="24" t="s">
        <v>257</v>
      </c>
      <c r="D75" s="25">
        <v>7</v>
      </c>
      <c r="E75" s="24" t="s">
        <v>540</v>
      </c>
      <c r="F75" s="26">
        <v>332</v>
      </c>
      <c r="G75" s="75"/>
      <c r="H75" s="75"/>
      <c r="I75" s="76"/>
      <c r="J75" s="112" t="str">
        <f t="shared" si="8"/>
        <v xml:space="preserve"> </v>
      </c>
      <c r="K75" s="92" t="str">
        <f t="shared" si="9"/>
        <v xml:space="preserve"> </v>
      </c>
      <c r="L75" s="77"/>
      <c r="M75" s="106"/>
      <c r="N75" s="114" t="str">
        <f t="shared" si="10"/>
        <v xml:space="preserve"> </v>
      </c>
      <c r="O75" s="65"/>
      <c r="P75" s="66"/>
      <c r="Q75" s="67"/>
      <c r="R75" s="134"/>
      <c r="S75" s="78">
        <v>5000</v>
      </c>
      <c r="T75" s="78">
        <v>48786</v>
      </c>
      <c r="U75" s="79">
        <v>32388</v>
      </c>
      <c r="V75" s="113">
        <f t="shared" si="6"/>
        <v>81174</v>
      </c>
      <c r="W75" s="95">
        <f t="shared" si="7"/>
        <v>0.60100524798580823</v>
      </c>
      <c r="X75" s="80">
        <v>350</v>
      </c>
      <c r="Y75" s="108">
        <v>460</v>
      </c>
      <c r="Z75" s="115">
        <f t="shared" si="11"/>
        <v>810</v>
      </c>
      <c r="AA75" s="81" t="s">
        <v>399</v>
      </c>
      <c r="AB75" s="82" t="s">
        <v>538</v>
      </c>
      <c r="AC75" s="83"/>
      <c r="AD75" s="84">
        <v>2</v>
      </c>
    </row>
    <row r="76" spans="1:30" ht="15" customHeight="1">
      <c r="A76" s="23">
        <v>953</v>
      </c>
      <c r="B76" s="24" t="s">
        <v>350</v>
      </c>
      <c r="C76" s="24" t="s">
        <v>355</v>
      </c>
      <c r="D76" s="25">
        <v>8</v>
      </c>
      <c r="E76" s="24" t="s">
        <v>541</v>
      </c>
      <c r="F76" s="26">
        <v>1423</v>
      </c>
      <c r="G76" s="75">
        <v>34127</v>
      </c>
      <c r="H76" s="75"/>
      <c r="I76" s="76"/>
      <c r="J76" s="112">
        <v>105351</v>
      </c>
      <c r="K76" s="92" t="str">
        <f t="shared" si="9"/>
        <v xml:space="preserve"> </v>
      </c>
      <c r="L76" s="77">
        <v>111</v>
      </c>
      <c r="M76" s="106">
        <v>368</v>
      </c>
      <c r="N76" s="114">
        <f t="shared" si="10"/>
        <v>479</v>
      </c>
      <c r="O76" s="65" t="s">
        <v>405</v>
      </c>
      <c r="P76" s="66"/>
      <c r="Q76" s="67"/>
      <c r="R76" s="134">
        <v>1.6</v>
      </c>
      <c r="S76" s="78">
        <v>35226</v>
      </c>
      <c r="T76" s="78"/>
      <c r="U76" s="79"/>
      <c r="V76" s="113">
        <v>204860</v>
      </c>
      <c r="W76" s="95" t="str">
        <f t="shared" si="7"/>
        <v xml:space="preserve"> </v>
      </c>
      <c r="X76" s="80">
        <v>115</v>
      </c>
      <c r="Y76" s="108">
        <v>460</v>
      </c>
      <c r="Z76" s="115">
        <f t="shared" si="11"/>
        <v>575</v>
      </c>
      <c r="AA76" s="81" t="s">
        <v>399</v>
      </c>
      <c r="AB76" s="82"/>
      <c r="AC76" s="83"/>
      <c r="AD76" s="84">
        <v>2</v>
      </c>
    </row>
    <row r="77" spans="1:30" ht="15" customHeight="1">
      <c r="A77" s="23">
        <v>924</v>
      </c>
      <c r="B77" s="24" t="s">
        <v>327</v>
      </c>
      <c r="C77" s="24" t="s">
        <v>342</v>
      </c>
      <c r="D77" s="25">
        <v>9</v>
      </c>
      <c r="E77" s="24" t="s">
        <v>32</v>
      </c>
      <c r="F77" s="26">
        <v>516</v>
      </c>
      <c r="G77" s="75"/>
      <c r="H77" s="75"/>
      <c r="I77" s="76"/>
      <c r="J77" s="112" t="str">
        <f t="shared" si="8"/>
        <v xml:space="preserve"> </v>
      </c>
      <c r="K77" s="92" t="str">
        <f t="shared" si="9"/>
        <v xml:space="preserve"> </v>
      </c>
      <c r="L77" s="77"/>
      <c r="M77" s="106"/>
      <c r="N77" s="114" t="str">
        <f t="shared" si="10"/>
        <v xml:space="preserve"> </v>
      </c>
      <c r="O77" s="65"/>
      <c r="P77" s="66"/>
      <c r="Q77" s="67"/>
      <c r="R77" s="134"/>
      <c r="S77" s="78"/>
      <c r="T77" s="78"/>
      <c r="U77" s="79"/>
      <c r="V77" s="113" t="str">
        <f t="shared" si="6"/>
        <v xml:space="preserve"> </v>
      </c>
      <c r="W77" s="95" t="str">
        <f t="shared" si="7"/>
        <v xml:space="preserve"> </v>
      </c>
      <c r="X77" s="80"/>
      <c r="Y77" s="108"/>
      <c r="Z77" s="115" t="str">
        <f t="shared" si="11"/>
        <v xml:space="preserve"> </v>
      </c>
      <c r="AA77" s="81"/>
      <c r="AB77" s="82"/>
      <c r="AC77" s="83"/>
      <c r="AD77" s="84"/>
    </row>
    <row r="78" spans="1:30" ht="15" customHeight="1">
      <c r="A78" s="23">
        <v>492</v>
      </c>
      <c r="B78" s="24" t="s">
        <v>112</v>
      </c>
      <c r="C78" s="24" t="s">
        <v>112</v>
      </c>
      <c r="D78" s="25">
        <v>6</v>
      </c>
      <c r="E78" s="24" t="s">
        <v>380</v>
      </c>
      <c r="F78" s="26">
        <v>1167</v>
      </c>
      <c r="G78" s="75">
        <v>39675</v>
      </c>
      <c r="H78" s="75">
        <v>109991</v>
      </c>
      <c r="I78" s="76">
        <v>118291</v>
      </c>
      <c r="J78" s="112">
        <f t="shared" si="8"/>
        <v>228282</v>
      </c>
      <c r="K78" s="92">
        <f t="shared" si="9"/>
        <v>0.48182073049999563</v>
      </c>
      <c r="L78" s="77">
        <v>200</v>
      </c>
      <c r="M78" s="106">
        <v>264.5</v>
      </c>
      <c r="N78" s="114">
        <f t="shared" si="10"/>
        <v>464.5</v>
      </c>
      <c r="O78" s="65" t="s">
        <v>408</v>
      </c>
      <c r="P78" s="66" t="s">
        <v>399</v>
      </c>
      <c r="Q78" s="67"/>
      <c r="R78" s="134">
        <v>1.1499999999999999</v>
      </c>
      <c r="S78" s="78">
        <v>20200</v>
      </c>
      <c r="T78" s="78">
        <v>118972</v>
      </c>
      <c r="U78" s="79">
        <v>284400</v>
      </c>
      <c r="V78" s="113">
        <f t="shared" si="6"/>
        <v>403372</v>
      </c>
      <c r="W78" s="95">
        <f t="shared" si="7"/>
        <v>0.29494362523923329</v>
      </c>
      <c r="X78" s="80">
        <v>200</v>
      </c>
      <c r="Y78" s="108">
        <v>770.5</v>
      </c>
      <c r="Z78" s="115">
        <f t="shared" si="11"/>
        <v>970.5</v>
      </c>
      <c r="AA78" s="81" t="s">
        <v>408</v>
      </c>
      <c r="AB78" s="82" t="s">
        <v>399</v>
      </c>
      <c r="AC78" s="83"/>
      <c r="AD78" s="84">
        <v>3.35</v>
      </c>
    </row>
    <row r="79" spans="1:30" ht="15" customHeight="1">
      <c r="A79" s="23">
        <v>763</v>
      </c>
      <c r="B79" s="24" t="s">
        <v>270</v>
      </c>
      <c r="C79" s="24" t="s">
        <v>383</v>
      </c>
      <c r="D79" s="25">
        <v>8</v>
      </c>
      <c r="E79" s="24" t="s">
        <v>541</v>
      </c>
      <c r="F79" s="26">
        <v>1718</v>
      </c>
      <c r="G79" s="75">
        <v>36707.199999999997</v>
      </c>
      <c r="H79" s="75">
        <v>165736</v>
      </c>
      <c r="I79" s="76">
        <v>58888</v>
      </c>
      <c r="J79" s="112">
        <f t="shared" si="8"/>
        <v>224624</v>
      </c>
      <c r="K79" s="92">
        <f t="shared" si="9"/>
        <v>0.73783745281002922</v>
      </c>
      <c r="L79" s="77">
        <v>210</v>
      </c>
      <c r="M79" s="106">
        <v>230</v>
      </c>
      <c r="N79" s="114">
        <f t="shared" si="10"/>
        <v>440</v>
      </c>
      <c r="O79" s="65" t="s">
        <v>408</v>
      </c>
      <c r="P79" s="66" t="s">
        <v>478</v>
      </c>
      <c r="Q79" s="67"/>
      <c r="R79" s="134">
        <v>1</v>
      </c>
      <c r="S79" s="78">
        <v>60512.05</v>
      </c>
      <c r="T79" s="78">
        <v>128432</v>
      </c>
      <c r="U79" s="79">
        <v>141804</v>
      </c>
      <c r="V79" s="113">
        <f t="shared" si="6"/>
        <v>270236</v>
      </c>
      <c r="W79" s="95">
        <f t="shared" si="7"/>
        <v>0.47525866279844287</v>
      </c>
      <c r="X79" s="80">
        <v>120</v>
      </c>
      <c r="Y79" s="108">
        <v>345</v>
      </c>
      <c r="Z79" s="115">
        <f t="shared" si="11"/>
        <v>465</v>
      </c>
      <c r="AA79" s="81" t="s">
        <v>408</v>
      </c>
      <c r="AB79" s="82"/>
      <c r="AC79" s="83"/>
      <c r="AD79" s="84">
        <v>1.5</v>
      </c>
    </row>
    <row r="80" spans="1:30" ht="15" customHeight="1">
      <c r="A80" s="23">
        <v>405</v>
      </c>
      <c r="B80" s="24" t="s">
        <v>74</v>
      </c>
      <c r="C80" s="24" t="s">
        <v>73</v>
      </c>
      <c r="D80" s="25">
        <v>8</v>
      </c>
      <c r="E80" s="24" t="s">
        <v>541</v>
      </c>
      <c r="F80" s="26">
        <v>1475</v>
      </c>
      <c r="G80" s="75"/>
      <c r="H80" s="75"/>
      <c r="I80" s="76"/>
      <c r="J80" s="112" t="str">
        <f t="shared" si="8"/>
        <v xml:space="preserve"> </v>
      </c>
      <c r="K80" s="92" t="str">
        <f t="shared" si="9"/>
        <v xml:space="preserve"> </v>
      </c>
      <c r="L80" s="77"/>
      <c r="M80" s="106"/>
      <c r="N80" s="114" t="str">
        <f t="shared" si="10"/>
        <v xml:space="preserve"> </v>
      </c>
      <c r="O80" s="65"/>
      <c r="P80" s="66"/>
      <c r="Q80" s="67"/>
      <c r="R80" s="134"/>
      <c r="S80" s="78"/>
      <c r="T80" s="78"/>
      <c r="U80" s="79"/>
      <c r="V80" s="113" t="str">
        <f t="shared" si="6"/>
        <v xml:space="preserve"> </v>
      </c>
      <c r="W80" s="95" t="str">
        <f t="shared" si="7"/>
        <v xml:space="preserve"> </v>
      </c>
      <c r="X80" s="80"/>
      <c r="Y80" s="108"/>
      <c r="Z80" s="115" t="str">
        <f t="shared" si="11"/>
        <v xml:space="preserve"> </v>
      </c>
      <c r="AA80" s="81"/>
      <c r="AB80" s="82"/>
      <c r="AC80" s="83"/>
      <c r="AD80" s="84"/>
    </row>
    <row r="81" spans="1:30" ht="15" customHeight="1">
      <c r="A81" s="23">
        <v>692</v>
      </c>
      <c r="B81" s="24" t="s">
        <v>221</v>
      </c>
      <c r="C81" s="24" t="s">
        <v>226</v>
      </c>
      <c r="D81" s="25">
        <v>8</v>
      </c>
      <c r="E81" s="24" t="s">
        <v>541</v>
      </c>
      <c r="F81" s="26">
        <v>378</v>
      </c>
      <c r="G81" s="75">
        <v>0</v>
      </c>
      <c r="H81" s="75">
        <v>32375</v>
      </c>
      <c r="I81" s="76">
        <v>38977</v>
      </c>
      <c r="J81" s="112">
        <f t="shared" si="8"/>
        <v>71352</v>
      </c>
      <c r="K81" s="92">
        <f t="shared" si="9"/>
        <v>0.45373640542661731</v>
      </c>
      <c r="L81" s="77">
        <v>250</v>
      </c>
      <c r="M81" s="106">
        <v>414</v>
      </c>
      <c r="N81" s="114">
        <f t="shared" si="10"/>
        <v>664</v>
      </c>
      <c r="O81" s="65" t="s">
        <v>408</v>
      </c>
      <c r="P81" s="66"/>
      <c r="Q81" s="67"/>
      <c r="R81" s="134">
        <v>1.8</v>
      </c>
      <c r="S81" s="78">
        <v>0</v>
      </c>
      <c r="T81" s="78">
        <v>43090</v>
      </c>
      <c r="U81" s="79">
        <v>44170</v>
      </c>
      <c r="V81" s="113">
        <f t="shared" si="6"/>
        <v>87260</v>
      </c>
      <c r="W81" s="95">
        <f t="shared" si="7"/>
        <v>0.49381159752463899</v>
      </c>
      <c r="X81" s="80"/>
      <c r="Y81" s="108"/>
      <c r="Z81" s="115" t="str">
        <f t="shared" si="11"/>
        <v xml:space="preserve"> </v>
      </c>
      <c r="AA81" s="81"/>
      <c r="AB81" s="82"/>
      <c r="AC81" s="83"/>
      <c r="AD81" s="84"/>
    </row>
    <row r="82" spans="1:30" ht="15" customHeight="1">
      <c r="A82" s="23">
        <v>537</v>
      </c>
      <c r="B82" s="24" t="s">
        <v>128</v>
      </c>
      <c r="C82" s="24" t="s">
        <v>129</v>
      </c>
      <c r="D82" s="25">
        <v>6</v>
      </c>
      <c r="E82" s="24" t="s">
        <v>380</v>
      </c>
      <c r="F82" s="26">
        <v>313</v>
      </c>
      <c r="G82" s="75">
        <v>21648.1</v>
      </c>
      <c r="H82" s="75"/>
      <c r="I82" s="76"/>
      <c r="J82" s="112">
        <v>34977.5</v>
      </c>
      <c r="K82" s="92" t="str">
        <f t="shared" si="9"/>
        <v xml:space="preserve"> </v>
      </c>
      <c r="L82" s="77"/>
      <c r="M82" s="106"/>
      <c r="N82" s="114" t="str">
        <f t="shared" si="10"/>
        <v xml:space="preserve"> </v>
      </c>
      <c r="O82" s="65"/>
      <c r="P82" s="66"/>
      <c r="Q82" s="67"/>
      <c r="R82" s="134"/>
      <c r="S82" s="78">
        <v>31285.7</v>
      </c>
      <c r="T82" s="78"/>
      <c r="U82" s="79"/>
      <c r="V82" s="113">
        <v>69574.899999999994</v>
      </c>
      <c r="W82" s="95" t="str">
        <f t="shared" si="7"/>
        <v xml:space="preserve"> </v>
      </c>
      <c r="X82" s="80"/>
      <c r="Y82" s="108"/>
      <c r="Z82" s="115" t="str">
        <f t="shared" si="11"/>
        <v xml:space="preserve"> </v>
      </c>
      <c r="AA82" s="81"/>
      <c r="AB82" s="82"/>
      <c r="AC82" s="83"/>
      <c r="AD82" s="84"/>
    </row>
    <row r="83" spans="1:30" ht="15" customHeight="1">
      <c r="A83" s="23">
        <v>372</v>
      </c>
      <c r="B83" s="24" t="s">
        <v>56</v>
      </c>
      <c r="C83" s="24" t="s">
        <v>55</v>
      </c>
      <c r="D83" s="25">
        <v>3</v>
      </c>
      <c r="E83" s="24" t="s">
        <v>545</v>
      </c>
      <c r="F83" s="26">
        <v>2333</v>
      </c>
      <c r="G83" s="75">
        <v>51560</v>
      </c>
      <c r="H83" s="75">
        <v>138441</v>
      </c>
      <c r="I83" s="76">
        <v>485529</v>
      </c>
      <c r="J83" s="112">
        <f t="shared" si="8"/>
        <v>623970</v>
      </c>
      <c r="K83" s="92">
        <f t="shared" si="9"/>
        <v>0.22187124380979856</v>
      </c>
      <c r="L83" s="77">
        <v>146.25</v>
      </c>
      <c r="M83" s="106">
        <v>540.5</v>
      </c>
      <c r="N83" s="114">
        <f t="shared" si="10"/>
        <v>686.75</v>
      </c>
      <c r="O83" s="65" t="s">
        <v>406</v>
      </c>
      <c r="P83" s="66"/>
      <c r="Q83" s="67"/>
      <c r="R83" s="134">
        <v>2.35</v>
      </c>
      <c r="S83" s="78">
        <v>400</v>
      </c>
      <c r="T83" s="78">
        <v>41199</v>
      </c>
      <c r="U83" s="79">
        <v>339380</v>
      </c>
      <c r="V83" s="113">
        <f t="shared" si="6"/>
        <v>380579</v>
      </c>
      <c r="W83" s="95">
        <f t="shared" si="7"/>
        <v>0.10825347693908492</v>
      </c>
      <c r="X83" s="80">
        <v>46.65</v>
      </c>
      <c r="Y83" s="108">
        <v>310.5</v>
      </c>
      <c r="Z83" s="115">
        <f t="shared" si="11"/>
        <v>357.15</v>
      </c>
      <c r="AA83" s="81" t="s">
        <v>406</v>
      </c>
      <c r="AB83" s="82"/>
      <c r="AC83" s="83"/>
      <c r="AD83" s="84">
        <v>1.35</v>
      </c>
    </row>
    <row r="84" spans="1:30" ht="15" customHeight="1">
      <c r="A84" s="23">
        <v>925</v>
      </c>
      <c r="B84" s="24" t="s">
        <v>328</v>
      </c>
      <c r="C84" s="24" t="s">
        <v>342</v>
      </c>
      <c r="D84" s="25">
        <v>8</v>
      </c>
      <c r="E84" s="24" t="s">
        <v>541</v>
      </c>
      <c r="F84" s="26">
        <v>726</v>
      </c>
      <c r="G84" s="75">
        <v>6300</v>
      </c>
      <c r="H84" s="75">
        <v>38280</v>
      </c>
      <c r="I84" s="76">
        <v>46018.2</v>
      </c>
      <c r="J84" s="112">
        <f t="shared" si="8"/>
        <v>84298.2</v>
      </c>
      <c r="K84" s="92">
        <f t="shared" si="9"/>
        <v>0.45410222282326312</v>
      </c>
      <c r="L84" s="77">
        <v>220</v>
      </c>
      <c r="M84" s="106">
        <v>230</v>
      </c>
      <c r="N84" s="114">
        <f t="shared" si="10"/>
        <v>450</v>
      </c>
      <c r="O84" s="65" t="s">
        <v>408</v>
      </c>
      <c r="P84" s="66"/>
      <c r="Q84" s="67"/>
      <c r="R84" s="134">
        <v>1</v>
      </c>
      <c r="S84" s="78">
        <v>5400</v>
      </c>
      <c r="T84" s="78">
        <v>40090</v>
      </c>
      <c r="U84" s="79">
        <v>47137</v>
      </c>
      <c r="V84" s="113">
        <f t="shared" si="6"/>
        <v>87227</v>
      </c>
      <c r="W84" s="95">
        <f t="shared" si="7"/>
        <v>0.45960539741135198</v>
      </c>
      <c r="X84" s="80">
        <v>170</v>
      </c>
      <c r="Y84" s="108">
        <v>414</v>
      </c>
      <c r="Z84" s="115">
        <f t="shared" si="11"/>
        <v>584</v>
      </c>
      <c r="AA84" s="81" t="s">
        <v>399</v>
      </c>
      <c r="AB84" s="82"/>
      <c r="AC84" s="83"/>
      <c r="AD84" s="84">
        <v>1.8</v>
      </c>
    </row>
    <row r="85" spans="1:30" ht="15" customHeight="1">
      <c r="A85" s="23">
        <v>975</v>
      </c>
      <c r="B85" s="24" t="s">
        <v>361</v>
      </c>
      <c r="C85" s="24" t="s">
        <v>387</v>
      </c>
      <c r="D85" s="25">
        <v>7</v>
      </c>
      <c r="E85" s="24" t="s">
        <v>540</v>
      </c>
      <c r="F85" s="26">
        <v>222</v>
      </c>
      <c r="G85" s="75"/>
      <c r="H85" s="75">
        <v>13000</v>
      </c>
      <c r="I85" s="76">
        <v>14300</v>
      </c>
      <c r="J85" s="112">
        <f t="shared" si="8"/>
        <v>27300</v>
      </c>
      <c r="K85" s="92">
        <f t="shared" si="9"/>
        <v>0.47619047619047616</v>
      </c>
      <c r="L85" s="77">
        <v>120</v>
      </c>
      <c r="M85" s="106">
        <v>276</v>
      </c>
      <c r="N85" s="114">
        <f t="shared" si="10"/>
        <v>396</v>
      </c>
      <c r="O85" s="65" t="s">
        <v>399</v>
      </c>
      <c r="P85" s="66"/>
      <c r="Q85" s="67"/>
      <c r="R85" s="134">
        <v>1.2</v>
      </c>
      <c r="S85" s="78"/>
      <c r="T85" s="78">
        <v>21000</v>
      </c>
      <c r="U85" s="79">
        <v>22976</v>
      </c>
      <c r="V85" s="113">
        <f t="shared" si="6"/>
        <v>43976</v>
      </c>
      <c r="W85" s="95">
        <f t="shared" si="7"/>
        <v>0.47753319992723303</v>
      </c>
      <c r="X85" s="80">
        <v>270</v>
      </c>
      <c r="Y85" s="108">
        <v>506</v>
      </c>
      <c r="Z85" s="115">
        <f t="shared" si="11"/>
        <v>776</v>
      </c>
      <c r="AA85" s="81" t="s">
        <v>399</v>
      </c>
      <c r="AB85" s="82" t="s">
        <v>554</v>
      </c>
      <c r="AC85" s="83"/>
      <c r="AD85" s="84">
        <v>2.2000000000000002</v>
      </c>
    </row>
    <row r="86" spans="1:30" ht="15" customHeight="1">
      <c r="A86" s="23">
        <v>662</v>
      </c>
      <c r="B86" s="24" t="s">
        <v>204</v>
      </c>
      <c r="C86" s="24" t="s">
        <v>209</v>
      </c>
      <c r="D86" s="25">
        <v>7</v>
      </c>
      <c r="E86" s="24" t="s">
        <v>540</v>
      </c>
      <c r="F86" s="26">
        <v>1285</v>
      </c>
      <c r="G86" s="75">
        <v>10500</v>
      </c>
      <c r="H86" s="75">
        <v>54000</v>
      </c>
      <c r="I86" s="76">
        <v>80651.399999999994</v>
      </c>
      <c r="J86" s="112">
        <f t="shared" si="8"/>
        <v>134651.4</v>
      </c>
      <c r="K86" s="92">
        <f t="shared" si="9"/>
        <v>0.40103556294253162</v>
      </c>
      <c r="L86" s="77">
        <v>150</v>
      </c>
      <c r="M86" s="106">
        <v>506</v>
      </c>
      <c r="N86" s="114">
        <f t="shared" si="10"/>
        <v>656</v>
      </c>
      <c r="O86" s="65" t="s">
        <v>408</v>
      </c>
      <c r="P86" s="66"/>
      <c r="Q86" s="67"/>
      <c r="R86" s="134">
        <v>2.2000000000000002</v>
      </c>
      <c r="S86" s="78">
        <v>19720</v>
      </c>
      <c r="T86" s="78">
        <v>40352</v>
      </c>
      <c r="U86" s="79">
        <v>53567</v>
      </c>
      <c r="V86" s="113">
        <f t="shared" si="6"/>
        <v>93919</v>
      </c>
      <c r="W86" s="95">
        <f t="shared" si="7"/>
        <v>0.42964682332648346</v>
      </c>
      <c r="X86" s="80">
        <v>71.5</v>
      </c>
      <c r="Y86" s="108">
        <v>207</v>
      </c>
      <c r="Z86" s="115">
        <f t="shared" si="11"/>
        <v>278.5</v>
      </c>
      <c r="AA86" s="81" t="s">
        <v>399</v>
      </c>
      <c r="AB86" s="82" t="s">
        <v>539</v>
      </c>
      <c r="AC86" s="83"/>
      <c r="AD86" s="84">
        <v>0.9</v>
      </c>
    </row>
    <row r="87" spans="1:30" ht="15" customHeight="1">
      <c r="A87" s="23">
        <v>493</v>
      </c>
      <c r="B87" s="24" t="s">
        <v>113</v>
      </c>
      <c r="C87" s="24" t="s">
        <v>112</v>
      </c>
      <c r="D87" s="25">
        <v>8</v>
      </c>
      <c r="E87" s="24" t="s">
        <v>541</v>
      </c>
      <c r="F87" s="26">
        <v>493</v>
      </c>
      <c r="G87" s="75"/>
      <c r="H87" s="75"/>
      <c r="I87" s="76"/>
      <c r="J87" s="112" t="str">
        <f t="shared" si="8"/>
        <v xml:space="preserve"> </v>
      </c>
      <c r="K87" s="92" t="str">
        <f t="shared" si="9"/>
        <v xml:space="preserve"> </v>
      </c>
      <c r="L87" s="77"/>
      <c r="M87" s="106"/>
      <c r="N87" s="114" t="str">
        <f t="shared" si="10"/>
        <v xml:space="preserve"> </v>
      </c>
      <c r="O87" s="65"/>
      <c r="P87" s="66"/>
      <c r="Q87" s="67"/>
      <c r="R87" s="134"/>
      <c r="S87" s="78"/>
      <c r="T87" s="78"/>
      <c r="U87" s="79"/>
      <c r="V87" s="113" t="str">
        <f t="shared" si="6"/>
        <v xml:space="preserve"> </v>
      </c>
      <c r="W87" s="95" t="str">
        <f t="shared" si="7"/>
        <v xml:space="preserve"> </v>
      </c>
      <c r="X87" s="80"/>
      <c r="Y87" s="108"/>
      <c r="Z87" s="115" t="str">
        <f t="shared" si="11"/>
        <v xml:space="preserve"> </v>
      </c>
      <c r="AA87" s="81"/>
      <c r="AB87" s="82"/>
      <c r="AC87" s="83"/>
      <c r="AD87" s="84"/>
    </row>
    <row r="88" spans="1:30" ht="15" customHeight="1">
      <c r="A88" s="23">
        <v>926</v>
      </c>
      <c r="B88" s="24" t="s">
        <v>556</v>
      </c>
      <c r="C88" s="24" t="s">
        <v>342</v>
      </c>
      <c r="D88" s="25">
        <v>8</v>
      </c>
      <c r="E88" s="24" t="s">
        <v>541</v>
      </c>
      <c r="F88" s="26">
        <v>698</v>
      </c>
      <c r="G88" s="75">
        <v>14000</v>
      </c>
      <c r="H88" s="75">
        <v>38640</v>
      </c>
      <c r="I88" s="76">
        <v>54487.5</v>
      </c>
      <c r="J88" s="112">
        <f t="shared" si="8"/>
        <v>93127.5</v>
      </c>
      <c r="K88" s="92">
        <f t="shared" si="9"/>
        <v>0.41491503583796407</v>
      </c>
      <c r="L88" s="77">
        <v>120</v>
      </c>
      <c r="M88" s="106">
        <v>276</v>
      </c>
      <c r="N88" s="114">
        <f t="shared" si="10"/>
        <v>396</v>
      </c>
      <c r="O88" s="65" t="s">
        <v>408</v>
      </c>
      <c r="P88" s="66"/>
      <c r="Q88" s="67"/>
      <c r="R88" s="134">
        <v>1.2</v>
      </c>
      <c r="S88" s="78">
        <v>16250</v>
      </c>
      <c r="T88" s="78">
        <v>36240</v>
      </c>
      <c r="U88" s="79">
        <v>50311.45</v>
      </c>
      <c r="V88" s="113">
        <f t="shared" si="6"/>
        <v>86551.45</v>
      </c>
      <c r="W88" s="95">
        <f t="shared" si="7"/>
        <v>0.418710489541192</v>
      </c>
      <c r="X88" s="80">
        <v>120</v>
      </c>
      <c r="Y88" s="108">
        <v>391</v>
      </c>
      <c r="Z88" s="115">
        <f t="shared" si="11"/>
        <v>511</v>
      </c>
      <c r="AA88" s="81" t="s">
        <v>408</v>
      </c>
      <c r="AB88" s="82"/>
      <c r="AC88" s="83"/>
      <c r="AD88" s="84">
        <v>1.7</v>
      </c>
    </row>
    <row r="89" spans="1:30" ht="15" customHeight="1">
      <c r="A89" s="23">
        <v>538</v>
      </c>
      <c r="B89" s="24" t="s">
        <v>129</v>
      </c>
      <c r="C89" s="24" t="s">
        <v>129</v>
      </c>
      <c r="D89" s="25">
        <v>4</v>
      </c>
      <c r="E89" s="24" t="s">
        <v>543</v>
      </c>
      <c r="F89" s="26">
        <v>1746</v>
      </c>
      <c r="G89" s="75">
        <v>23275</v>
      </c>
      <c r="H89" s="75">
        <v>78516</v>
      </c>
      <c r="I89" s="76">
        <v>89897</v>
      </c>
      <c r="J89" s="112">
        <f t="shared" si="8"/>
        <v>168413</v>
      </c>
      <c r="K89" s="92">
        <f t="shared" si="9"/>
        <v>0.46621104071538422</v>
      </c>
      <c r="L89" s="77">
        <v>167</v>
      </c>
      <c r="M89" s="106">
        <v>253</v>
      </c>
      <c r="N89" s="114">
        <f t="shared" si="10"/>
        <v>420</v>
      </c>
      <c r="O89" s="65" t="s">
        <v>406</v>
      </c>
      <c r="P89" s="66" t="s">
        <v>478</v>
      </c>
      <c r="Q89" s="67"/>
      <c r="R89" s="134">
        <v>1.1000000000000001</v>
      </c>
      <c r="S89" s="78">
        <v>58439.9</v>
      </c>
      <c r="T89" s="78">
        <v>97965.75</v>
      </c>
      <c r="U89" s="79">
        <v>144856.95000000001</v>
      </c>
      <c r="V89" s="113">
        <f t="shared" si="6"/>
        <v>242822.7</v>
      </c>
      <c r="W89" s="95">
        <f t="shared" si="7"/>
        <v>0.40344560043192007</v>
      </c>
      <c r="X89" s="80">
        <v>210</v>
      </c>
      <c r="Y89" s="108">
        <v>355</v>
      </c>
      <c r="Z89" s="115">
        <f t="shared" si="11"/>
        <v>565</v>
      </c>
      <c r="AA89" s="81" t="s">
        <v>406</v>
      </c>
      <c r="AB89" s="82" t="s">
        <v>538</v>
      </c>
      <c r="AC89" s="83"/>
      <c r="AD89" s="84">
        <v>1.5</v>
      </c>
    </row>
    <row r="90" spans="1:30" ht="14.25" customHeight="1">
      <c r="A90" s="23">
        <v>663</v>
      </c>
      <c r="B90" s="24" t="s">
        <v>205</v>
      </c>
      <c r="C90" s="24" t="s">
        <v>209</v>
      </c>
      <c r="D90" s="25">
        <v>4</v>
      </c>
      <c r="E90" s="24" t="s">
        <v>543</v>
      </c>
      <c r="F90" s="26">
        <v>1293</v>
      </c>
      <c r="G90" s="75">
        <v>14207</v>
      </c>
      <c r="H90" s="75">
        <v>14218</v>
      </c>
      <c r="I90" s="76">
        <v>80129</v>
      </c>
      <c r="J90" s="112">
        <f t="shared" si="8"/>
        <v>94347</v>
      </c>
      <c r="K90" s="92">
        <f t="shared" si="9"/>
        <v>0.15069901533700064</v>
      </c>
      <c r="L90" s="77">
        <v>99.9</v>
      </c>
      <c r="M90" s="106">
        <v>391</v>
      </c>
      <c r="N90" s="114">
        <f t="shared" si="10"/>
        <v>490.9</v>
      </c>
      <c r="O90" s="65" t="s">
        <v>405</v>
      </c>
      <c r="P90" s="66"/>
      <c r="Q90" s="67"/>
      <c r="R90" s="134">
        <v>1.7</v>
      </c>
      <c r="S90" s="78">
        <v>8882</v>
      </c>
      <c r="T90" s="78">
        <v>59020</v>
      </c>
      <c r="U90" s="79">
        <v>123896</v>
      </c>
      <c r="V90" s="113">
        <f t="shared" si="6"/>
        <v>182916</v>
      </c>
      <c r="W90" s="95">
        <f t="shared" si="7"/>
        <v>0.32266176824334669</v>
      </c>
      <c r="X90" s="80">
        <v>306</v>
      </c>
      <c r="Y90" s="108">
        <v>368</v>
      </c>
      <c r="Z90" s="115">
        <f t="shared" si="11"/>
        <v>674</v>
      </c>
      <c r="AA90" s="81" t="s">
        <v>405</v>
      </c>
      <c r="AB90" s="82" t="s">
        <v>538</v>
      </c>
      <c r="AC90" s="83"/>
      <c r="AD90" s="84">
        <v>1.6</v>
      </c>
    </row>
    <row r="91" spans="1:30" ht="15" customHeight="1">
      <c r="A91" s="23">
        <v>607</v>
      </c>
      <c r="B91" s="24" t="s">
        <v>180</v>
      </c>
      <c r="C91" s="24" t="s">
        <v>185</v>
      </c>
      <c r="D91" s="25">
        <v>7</v>
      </c>
      <c r="E91" s="24" t="s">
        <v>540</v>
      </c>
      <c r="F91" s="26">
        <v>378</v>
      </c>
      <c r="G91" s="75"/>
      <c r="H91" s="75">
        <v>16442</v>
      </c>
      <c r="I91" s="76">
        <v>25119</v>
      </c>
      <c r="J91" s="112">
        <f t="shared" si="8"/>
        <v>41561</v>
      </c>
      <c r="K91" s="92">
        <f t="shared" si="9"/>
        <v>0.39561127018117948</v>
      </c>
      <c r="L91" s="77">
        <v>125.8</v>
      </c>
      <c r="M91" s="106">
        <v>391</v>
      </c>
      <c r="N91" s="114">
        <f t="shared" si="10"/>
        <v>516.79999999999995</v>
      </c>
      <c r="O91" s="65" t="s">
        <v>405</v>
      </c>
      <c r="P91" s="66"/>
      <c r="Q91" s="67"/>
      <c r="R91" s="134">
        <v>1.7</v>
      </c>
      <c r="S91" s="78">
        <v>129</v>
      </c>
      <c r="T91" s="78">
        <v>34406</v>
      </c>
      <c r="U91" s="79">
        <v>47570</v>
      </c>
      <c r="V91" s="113">
        <f t="shared" si="6"/>
        <v>81976</v>
      </c>
      <c r="W91" s="95">
        <f t="shared" si="7"/>
        <v>0.41970820728017955</v>
      </c>
      <c r="X91" s="80">
        <v>197</v>
      </c>
      <c r="Y91" s="108">
        <v>575</v>
      </c>
      <c r="Z91" s="115">
        <f t="shared" si="11"/>
        <v>772</v>
      </c>
      <c r="AA91" s="81" t="s">
        <v>405</v>
      </c>
      <c r="AB91" s="82" t="s">
        <v>538</v>
      </c>
      <c r="AC91" s="83"/>
      <c r="AD91" s="84">
        <v>2.5</v>
      </c>
    </row>
    <row r="92" spans="1:30" ht="15" customHeight="1">
      <c r="A92" s="23">
        <v>563</v>
      </c>
      <c r="B92" s="24" t="s">
        <v>149</v>
      </c>
      <c r="C92" s="24" t="s">
        <v>149</v>
      </c>
      <c r="D92" s="25">
        <v>6</v>
      </c>
      <c r="E92" s="24" t="s">
        <v>380</v>
      </c>
      <c r="F92" s="26">
        <v>6630</v>
      </c>
      <c r="G92" s="75">
        <v>12000</v>
      </c>
      <c r="H92" s="75">
        <v>225000</v>
      </c>
      <c r="I92" s="76">
        <v>0</v>
      </c>
      <c r="J92" s="112">
        <f t="shared" si="8"/>
        <v>225000</v>
      </c>
      <c r="K92" s="92">
        <f t="shared" si="9"/>
        <v>1</v>
      </c>
      <c r="L92" s="77">
        <v>130</v>
      </c>
      <c r="M92" s="106"/>
      <c r="N92" s="114">
        <f t="shared" si="10"/>
        <v>130</v>
      </c>
      <c r="O92" s="65" t="s">
        <v>399</v>
      </c>
      <c r="P92" s="66"/>
      <c r="Q92" s="67"/>
      <c r="R92" s="134">
        <v>0</v>
      </c>
      <c r="S92" s="78">
        <v>192299</v>
      </c>
      <c r="T92" s="78"/>
      <c r="U92" s="79"/>
      <c r="V92" s="113">
        <v>698658</v>
      </c>
      <c r="W92" s="95" t="str">
        <f t="shared" si="7"/>
        <v xml:space="preserve"> </v>
      </c>
      <c r="X92" s="80">
        <v>273</v>
      </c>
      <c r="Y92" s="108">
        <v>46</v>
      </c>
      <c r="Z92" s="115">
        <f t="shared" si="11"/>
        <v>319</v>
      </c>
      <c r="AA92" s="81" t="s">
        <v>400</v>
      </c>
      <c r="AB92" s="82" t="s">
        <v>539</v>
      </c>
      <c r="AC92" s="83"/>
      <c r="AD92" s="84">
        <v>0.2</v>
      </c>
    </row>
    <row r="93" spans="1:30" ht="15" customHeight="1">
      <c r="A93" s="23">
        <v>781</v>
      </c>
      <c r="B93" s="24" t="s">
        <v>277</v>
      </c>
      <c r="C93" s="24" t="s">
        <v>384</v>
      </c>
      <c r="D93" s="25">
        <v>9</v>
      </c>
      <c r="E93" s="24" t="s">
        <v>32</v>
      </c>
      <c r="F93" s="26">
        <v>262</v>
      </c>
      <c r="G93" s="75">
        <v>5555</v>
      </c>
      <c r="H93" s="75">
        <v>11672.2</v>
      </c>
      <c r="I93" s="76">
        <v>57035.65</v>
      </c>
      <c r="J93" s="112">
        <f t="shared" si="8"/>
        <v>68707.850000000006</v>
      </c>
      <c r="K93" s="92">
        <f t="shared" si="9"/>
        <v>0.16988160741458216</v>
      </c>
      <c r="L93" s="77">
        <v>583</v>
      </c>
      <c r="M93" s="106"/>
      <c r="N93" s="114">
        <f t="shared" si="10"/>
        <v>583</v>
      </c>
      <c r="O93" s="65" t="s">
        <v>399</v>
      </c>
      <c r="P93" s="66"/>
      <c r="Q93" s="67"/>
      <c r="R93" s="134">
        <v>0</v>
      </c>
      <c r="S93" s="78">
        <v>9910</v>
      </c>
      <c r="T93" s="78">
        <v>93157.85</v>
      </c>
      <c r="U93" s="79">
        <v>82596.3</v>
      </c>
      <c r="V93" s="113">
        <f t="shared" si="6"/>
        <v>175754.15000000002</v>
      </c>
      <c r="W93" s="95">
        <f t="shared" si="7"/>
        <v>0.53004637443838454</v>
      </c>
      <c r="X93" s="80">
        <v>1368</v>
      </c>
      <c r="Y93" s="108"/>
      <c r="Z93" s="115">
        <f t="shared" si="11"/>
        <v>1368</v>
      </c>
      <c r="AA93" s="81" t="s">
        <v>405</v>
      </c>
      <c r="AB93" s="82"/>
      <c r="AC93" s="83"/>
      <c r="AD93" s="84">
        <v>0</v>
      </c>
    </row>
    <row r="94" spans="1:30" ht="15" customHeight="1">
      <c r="A94" s="23">
        <v>494</v>
      </c>
      <c r="B94" s="24" t="s">
        <v>114</v>
      </c>
      <c r="C94" s="24" t="s">
        <v>112</v>
      </c>
      <c r="D94" s="25">
        <v>8</v>
      </c>
      <c r="E94" s="24" t="s">
        <v>541</v>
      </c>
      <c r="F94" s="26">
        <v>734</v>
      </c>
      <c r="G94" s="75">
        <v>44579</v>
      </c>
      <c r="H94" s="75"/>
      <c r="I94" s="76"/>
      <c r="J94" s="112">
        <v>120468.75</v>
      </c>
      <c r="K94" s="92" t="str">
        <f t="shared" si="9"/>
        <v xml:space="preserve"> </v>
      </c>
      <c r="L94" s="77">
        <v>222</v>
      </c>
      <c r="M94" s="106">
        <v>230</v>
      </c>
      <c r="N94" s="114">
        <f t="shared" si="10"/>
        <v>452</v>
      </c>
      <c r="O94" s="65" t="s">
        <v>405</v>
      </c>
      <c r="P94" s="66"/>
      <c r="Q94" s="67"/>
      <c r="R94" s="134">
        <v>1</v>
      </c>
      <c r="S94" s="78">
        <v>33215</v>
      </c>
      <c r="T94" s="78"/>
      <c r="U94" s="79"/>
      <c r="V94" s="113">
        <v>243701.55</v>
      </c>
      <c r="W94" s="95" t="str">
        <f t="shared" si="7"/>
        <v xml:space="preserve"> </v>
      </c>
      <c r="X94" s="80">
        <v>252</v>
      </c>
      <c r="Y94" s="108">
        <v>724.5</v>
      </c>
      <c r="Z94" s="115">
        <f t="shared" si="11"/>
        <v>976.5</v>
      </c>
      <c r="AA94" s="81" t="s">
        <v>405</v>
      </c>
      <c r="AB94" s="82" t="s">
        <v>538</v>
      </c>
      <c r="AC94" s="83"/>
      <c r="AD94" s="84">
        <v>3.15</v>
      </c>
    </row>
    <row r="95" spans="1:30" ht="15" customHeight="1">
      <c r="A95" s="23">
        <v>495</v>
      </c>
      <c r="B95" s="24" t="s">
        <v>115</v>
      </c>
      <c r="C95" s="24" t="s">
        <v>112</v>
      </c>
      <c r="D95" s="25">
        <v>6</v>
      </c>
      <c r="E95" s="24" t="s">
        <v>380</v>
      </c>
      <c r="F95" s="26">
        <v>765</v>
      </c>
      <c r="G95" s="75">
        <v>73696.5</v>
      </c>
      <c r="H95" s="75">
        <v>146002.54999999999</v>
      </c>
      <c r="I95" s="76">
        <v>93559.5</v>
      </c>
      <c r="J95" s="112">
        <f t="shared" si="8"/>
        <v>239562.05</v>
      </c>
      <c r="K95" s="92">
        <f t="shared" si="9"/>
        <v>0.60945608872523838</v>
      </c>
      <c r="L95" s="77">
        <v>85</v>
      </c>
      <c r="M95" s="106">
        <v>448.5</v>
      </c>
      <c r="N95" s="114">
        <f t="shared" si="10"/>
        <v>533.5</v>
      </c>
      <c r="O95" s="65" t="s">
        <v>399</v>
      </c>
      <c r="P95" s="66" t="s">
        <v>478</v>
      </c>
      <c r="Q95" s="67"/>
      <c r="R95" s="134">
        <v>1.95</v>
      </c>
      <c r="S95" s="78">
        <v>79440</v>
      </c>
      <c r="T95" s="78"/>
      <c r="U95" s="79"/>
      <c r="V95" s="113">
        <v>251263.55</v>
      </c>
      <c r="W95" s="95" t="str">
        <f t="shared" si="7"/>
        <v xml:space="preserve"> </v>
      </c>
      <c r="X95" s="80">
        <v>200</v>
      </c>
      <c r="Y95" s="108">
        <v>609.5</v>
      </c>
      <c r="Z95" s="115">
        <f t="shared" si="11"/>
        <v>809.5</v>
      </c>
      <c r="AA95" s="81" t="s">
        <v>399</v>
      </c>
      <c r="AB95" s="82"/>
      <c r="AC95" s="83"/>
      <c r="AD95" s="84">
        <v>2.65</v>
      </c>
    </row>
    <row r="96" spans="1:30" ht="15" customHeight="1">
      <c r="A96" s="23">
        <v>865</v>
      </c>
      <c r="B96" s="24" t="s">
        <v>294</v>
      </c>
      <c r="C96" s="24" t="s">
        <v>311</v>
      </c>
      <c r="D96" s="25">
        <v>9</v>
      </c>
      <c r="E96" s="24" t="s">
        <v>32</v>
      </c>
      <c r="F96" s="26">
        <v>253</v>
      </c>
      <c r="G96" s="75">
        <v>26890</v>
      </c>
      <c r="H96" s="75">
        <v>3470</v>
      </c>
      <c r="I96" s="76">
        <v>3500</v>
      </c>
      <c r="J96" s="112">
        <f t="shared" si="8"/>
        <v>6970</v>
      </c>
      <c r="K96" s="92">
        <f t="shared" si="9"/>
        <v>0.49784791965566716</v>
      </c>
      <c r="L96" s="77">
        <v>222</v>
      </c>
      <c r="M96" s="106">
        <v>345</v>
      </c>
      <c r="N96" s="114">
        <f t="shared" si="10"/>
        <v>567</v>
      </c>
      <c r="O96" s="65" t="s">
        <v>405</v>
      </c>
      <c r="P96" s="66"/>
      <c r="Q96" s="67"/>
      <c r="R96" s="134">
        <v>1.5</v>
      </c>
      <c r="S96" s="78">
        <v>14400</v>
      </c>
      <c r="T96" s="78">
        <v>16438</v>
      </c>
      <c r="U96" s="79">
        <v>21100</v>
      </c>
      <c r="V96" s="113">
        <f t="shared" si="6"/>
        <v>37538</v>
      </c>
      <c r="W96" s="95">
        <f t="shared" si="7"/>
        <v>0.43790292503596356</v>
      </c>
      <c r="X96" s="80">
        <v>165</v>
      </c>
      <c r="Y96" s="108">
        <v>391</v>
      </c>
      <c r="Z96" s="115">
        <f t="shared" si="11"/>
        <v>556</v>
      </c>
      <c r="AA96" s="81" t="s">
        <v>405</v>
      </c>
      <c r="AB96" s="82" t="s">
        <v>538</v>
      </c>
      <c r="AC96" s="83"/>
      <c r="AD96" s="84">
        <v>1.7</v>
      </c>
    </row>
    <row r="97" spans="1:30" ht="15" customHeight="1">
      <c r="A97" s="23">
        <v>866</v>
      </c>
      <c r="B97" s="24" t="s">
        <v>295</v>
      </c>
      <c r="C97" s="24" t="s">
        <v>311</v>
      </c>
      <c r="D97" s="25">
        <v>8</v>
      </c>
      <c r="E97" s="24" t="s">
        <v>541</v>
      </c>
      <c r="F97" s="26">
        <v>977</v>
      </c>
      <c r="G97" s="75">
        <v>52428.25</v>
      </c>
      <c r="H97" s="75">
        <v>82248.05</v>
      </c>
      <c r="I97" s="76">
        <v>87074.6</v>
      </c>
      <c r="J97" s="112">
        <f t="shared" si="8"/>
        <v>169322.65000000002</v>
      </c>
      <c r="K97" s="92">
        <f t="shared" si="9"/>
        <v>0.48574747678470653</v>
      </c>
      <c r="L97" s="77">
        <v>234.4</v>
      </c>
      <c r="M97" s="106">
        <v>381.8</v>
      </c>
      <c r="N97" s="114">
        <f t="shared" si="10"/>
        <v>616.20000000000005</v>
      </c>
      <c r="O97" s="65" t="s">
        <v>399</v>
      </c>
      <c r="P97" s="66"/>
      <c r="Q97" s="67"/>
      <c r="R97" s="134">
        <v>1.66</v>
      </c>
      <c r="S97" s="78">
        <v>73577</v>
      </c>
      <c r="T97" s="78">
        <v>109766.45</v>
      </c>
      <c r="U97" s="79">
        <v>88394.35</v>
      </c>
      <c r="V97" s="113">
        <f t="shared" si="6"/>
        <v>198160.8</v>
      </c>
      <c r="W97" s="95">
        <f t="shared" si="7"/>
        <v>0.55392615492065034</v>
      </c>
      <c r="X97" s="80">
        <v>292.75</v>
      </c>
      <c r="Y97" s="108">
        <v>331.2</v>
      </c>
      <c r="Z97" s="115">
        <f t="shared" si="11"/>
        <v>623.95000000000005</v>
      </c>
      <c r="AA97" s="81" t="s">
        <v>399</v>
      </c>
      <c r="AB97" s="82" t="s">
        <v>538</v>
      </c>
      <c r="AC97" s="83"/>
      <c r="AD97" s="84">
        <v>1.44</v>
      </c>
    </row>
    <row r="98" spans="1:30" ht="15" customHeight="1">
      <c r="A98" s="23">
        <v>664</v>
      </c>
      <c r="B98" s="24" t="s">
        <v>206</v>
      </c>
      <c r="C98" s="24" t="s">
        <v>209</v>
      </c>
      <c r="D98" s="25">
        <v>9</v>
      </c>
      <c r="E98" s="24" t="s">
        <v>32</v>
      </c>
      <c r="F98" s="26">
        <v>291</v>
      </c>
      <c r="G98" s="75">
        <v>19660</v>
      </c>
      <c r="H98" s="75">
        <v>4540</v>
      </c>
      <c r="I98" s="76">
        <v>46182.35</v>
      </c>
      <c r="J98" s="112">
        <f t="shared" si="8"/>
        <v>50722.35</v>
      </c>
      <c r="K98" s="92">
        <f t="shared" si="9"/>
        <v>8.95068939037722E-2</v>
      </c>
      <c r="L98" s="77">
        <v>40</v>
      </c>
      <c r="M98" s="106">
        <v>345</v>
      </c>
      <c r="N98" s="114">
        <f t="shared" si="10"/>
        <v>385</v>
      </c>
      <c r="O98" s="65" t="s">
        <v>478</v>
      </c>
      <c r="P98" s="66"/>
      <c r="Q98" s="67"/>
      <c r="R98" s="134">
        <v>1.5</v>
      </c>
      <c r="S98" s="78">
        <v>23462.95</v>
      </c>
      <c r="T98" s="78">
        <v>51332.57</v>
      </c>
      <c r="U98" s="79">
        <v>45034</v>
      </c>
      <c r="V98" s="113">
        <f t="shared" si="6"/>
        <v>96366.57</v>
      </c>
      <c r="W98" s="95">
        <f t="shared" si="7"/>
        <v>0.53268026453572015</v>
      </c>
      <c r="X98" s="80">
        <v>300</v>
      </c>
      <c r="Y98" s="108">
        <v>460</v>
      </c>
      <c r="Z98" s="115">
        <f t="shared" si="11"/>
        <v>760</v>
      </c>
      <c r="AA98" s="81" t="s">
        <v>399</v>
      </c>
      <c r="AB98" s="82" t="s">
        <v>554</v>
      </c>
      <c r="AC98" s="83"/>
      <c r="AD98" s="84">
        <v>2</v>
      </c>
    </row>
    <row r="99" spans="1:30" ht="15" customHeight="1">
      <c r="A99" s="23">
        <v>326</v>
      </c>
      <c r="B99" s="24" t="s">
        <v>25</v>
      </c>
      <c r="C99" s="24" t="s">
        <v>20</v>
      </c>
      <c r="D99" s="25">
        <v>8</v>
      </c>
      <c r="E99" s="24" t="s">
        <v>541</v>
      </c>
      <c r="F99" s="26">
        <v>745</v>
      </c>
      <c r="G99" s="75">
        <v>6241</v>
      </c>
      <c r="H99" s="75">
        <v>13000</v>
      </c>
      <c r="I99" s="76">
        <v>29948</v>
      </c>
      <c r="J99" s="112">
        <f t="shared" si="8"/>
        <v>42948</v>
      </c>
      <c r="K99" s="92">
        <f t="shared" si="9"/>
        <v>0.30269162708391545</v>
      </c>
      <c r="L99" s="77">
        <v>100</v>
      </c>
      <c r="M99" s="106">
        <v>345</v>
      </c>
      <c r="N99" s="114">
        <f t="shared" si="10"/>
        <v>445</v>
      </c>
      <c r="O99" s="65" t="s">
        <v>408</v>
      </c>
      <c r="P99" s="66"/>
      <c r="Q99" s="67"/>
      <c r="R99" s="134">
        <v>1.5</v>
      </c>
      <c r="S99" s="78">
        <v>9763</v>
      </c>
      <c r="T99" s="78">
        <v>15400</v>
      </c>
      <c r="U99" s="79">
        <v>58478</v>
      </c>
      <c r="V99" s="113">
        <f t="shared" si="6"/>
        <v>73878</v>
      </c>
      <c r="W99" s="95">
        <f t="shared" si="7"/>
        <v>0.20845177184006064</v>
      </c>
      <c r="X99" s="80">
        <v>150</v>
      </c>
      <c r="Y99" s="108">
        <v>575</v>
      </c>
      <c r="Z99" s="115">
        <f t="shared" si="11"/>
        <v>725</v>
      </c>
      <c r="AA99" s="81" t="s">
        <v>408</v>
      </c>
      <c r="AB99" s="82"/>
      <c r="AC99" s="83"/>
      <c r="AD99" s="84">
        <v>2.5</v>
      </c>
    </row>
    <row r="100" spans="1:30" ht="15" customHeight="1">
      <c r="A100" s="23">
        <v>976</v>
      </c>
      <c r="B100" s="24" t="s">
        <v>362</v>
      </c>
      <c r="C100" s="24" t="s">
        <v>387</v>
      </c>
      <c r="D100" s="25">
        <v>7</v>
      </c>
      <c r="E100" s="24" t="s">
        <v>540</v>
      </c>
      <c r="F100" s="26">
        <v>311</v>
      </c>
      <c r="G100" s="75">
        <v>6858</v>
      </c>
      <c r="H100" s="75">
        <v>17816.650000000001</v>
      </c>
      <c r="I100" s="76">
        <v>36117.25</v>
      </c>
      <c r="J100" s="112">
        <f t="shared" si="8"/>
        <v>53933.9</v>
      </c>
      <c r="K100" s="92">
        <f t="shared" si="9"/>
        <v>0.3303423264403279</v>
      </c>
      <c r="L100" s="77">
        <v>150</v>
      </c>
      <c r="M100" s="106">
        <v>414</v>
      </c>
      <c r="N100" s="114">
        <f t="shared" si="10"/>
        <v>564</v>
      </c>
      <c r="O100" s="65" t="s">
        <v>408</v>
      </c>
      <c r="P100" s="66"/>
      <c r="Q100" s="67"/>
      <c r="R100" s="134">
        <v>1.8</v>
      </c>
      <c r="S100" s="78">
        <v>6400</v>
      </c>
      <c r="T100" s="78">
        <v>18220</v>
      </c>
      <c r="U100" s="79">
        <v>34887.5</v>
      </c>
      <c r="V100" s="113">
        <f t="shared" si="6"/>
        <v>53107.5</v>
      </c>
      <c r="W100" s="95">
        <f t="shared" si="7"/>
        <v>0.34307771971943701</v>
      </c>
      <c r="X100" s="80">
        <v>495</v>
      </c>
      <c r="Y100" s="108">
        <v>575</v>
      </c>
      <c r="Z100" s="115">
        <f t="shared" si="11"/>
        <v>1070</v>
      </c>
      <c r="AA100" s="81" t="s">
        <v>399</v>
      </c>
      <c r="AB100" s="82" t="s">
        <v>538</v>
      </c>
      <c r="AC100" s="83"/>
      <c r="AD100" s="84">
        <v>2.5</v>
      </c>
    </row>
    <row r="101" spans="1:30" ht="15" customHeight="1">
      <c r="A101" s="23">
        <v>539</v>
      </c>
      <c r="B101" s="24" t="s">
        <v>130</v>
      </c>
      <c r="C101" s="24" t="s">
        <v>129</v>
      </c>
      <c r="D101" s="25">
        <v>4</v>
      </c>
      <c r="E101" s="24" t="s">
        <v>543</v>
      </c>
      <c r="F101" s="26">
        <v>932</v>
      </c>
      <c r="G101" s="75"/>
      <c r="H101" s="75"/>
      <c r="I101" s="76"/>
      <c r="J101" s="112" t="str">
        <f t="shared" si="8"/>
        <v xml:space="preserve"> </v>
      </c>
      <c r="K101" s="92" t="str">
        <f t="shared" si="9"/>
        <v xml:space="preserve"> </v>
      </c>
      <c r="L101" s="77"/>
      <c r="M101" s="106"/>
      <c r="N101" s="114" t="str">
        <f t="shared" si="10"/>
        <v xml:space="preserve"> </v>
      </c>
      <c r="O101" s="65"/>
      <c r="P101" s="66"/>
      <c r="Q101" s="67"/>
      <c r="R101" s="134"/>
      <c r="S101" s="78"/>
      <c r="T101" s="78"/>
      <c r="U101" s="79"/>
      <c r="V101" s="113" t="str">
        <f t="shared" si="6"/>
        <v xml:space="preserve"> </v>
      </c>
      <c r="W101" s="95" t="str">
        <f t="shared" si="7"/>
        <v xml:space="preserve"> </v>
      </c>
      <c r="X101" s="80"/>
      <c r="Y101" s="108"/>
      <c r="Z101" s="115" t="str">
        <f t="shared" si="11"/>
        <v xml:space="preserve"> </v>
      </c>
      <c r="AA101" s="81"/>
      <c r="AB101" s="82"/>
      <c r="AC101" s="83"/>
      <c r="AD101" s="84"/>
    </row>
    <row r="102" spans="1:30" ht="15" customHeight="1">
      <c r="A102" s="23">
        <v>694</v>
      </c>
      <c r="B102" s="24" t="s">
        <v>222</v>
      </c>
      <c r="C102" s="24" t="s">
        <v>226</v>
      </c>
      <c r="D102" s="25">
        <v>6</v>
      </c>
      <c r="E102" s="24" t="s">
        <v>380</v>
      </c>
      <c r="F102" s="26">
        <v>343</v>
      </c>
      <c r="G102" s="75"/>
      <c r="H102" s="75"/>
      <c r="I102" s="76"/>
      <c r="J102" s="112" t="str">
        <f t="shared" si="8"/>
        <v xml:space="preserve"> </v>
      </c>
      <c r="K102" s="92" t="str">
        <f t="shared" si="9"/>
        <v xml:space="preserve"> </v>
      </c>
      <c r="L102" s="77"/>
      <c r="M102" s="106"/>
      <c r="N102" s="114" t="str">
        <f t="shared" si="10"/>
        <v xml:space="preserve"> </v>
      </c>
      <c r="O102" s="65"/>
      <c r="P102" s="66"/>
      <c r="Q102" s="67"/>
      <c r="R102" s="134"/>
      <c r="S102" s="78"/>
      <c r="T102" s="78"/>
      <c r="U102" s="79"/>
      <c r="V102" s="113" t="str">
        <f t="shared" si="6"/>
        <v xml:space="preserve"> </v>
      </c>
      <c r="W102" s="95" t="str">
        <f t="shared" si="7"/>
        <v xml:space="preserve"> </v>
      </c>
      <c r="X102" s="80"/>
      <c r="Y102" s="108"/>
      <c r="Z102" s="115" t="str">
        <f t="shared" si="11"/>
        <v xml:space="preserve"> </v>
      </c>
      <c r="AA102" s="81"/>
      <c r="AB102" s="82"/>
      <c r="AC102" s="83"/>
      <c r="AD102" s="84"/>
    </row>
    <row r="103" spans="1:30" ht="15" customHeight="1">
      <c r="A103" s="23">
        <v>576</v>
      </c>
      <c r="B103" s="24" t="s">
        <v>159</v>
      </c>
      <c r="C103" s="24" t="s">
        <v>164</v>
      </c>
      <c r="D103" s="25">
        <v>5</v>
      </c>
      <c r="E103" s="24" t="s">
        <v>548</v>
      </c>
      <c r="F103" s="26">
        <v>4122</v>
      </c>
      <c r="G103" s="75">
        <v>134000</v>
      </c>
      <c r="H103" s="75">
        <v>1312000</v>
      </c>
      <c r="I103" s="76"/>
      <c r="J103" s="112">
        <f t="shared" si="8"/>
        <v>1312000</v>
      </c>
      <c r="K103" s="92">
        <f t="shared" si="9"/>
        <v>1</v>
      </c>
      <c r="L103" s="77">
        <v>270</v>
      </c>
      <c r="M103" s="106"/>
      <c r="N103" s="114">
        <f t="shared" si="10"/>
        <v>270</v>
      </c>
      <c r="O103" s="65" t="s">
        <v>412</v>
      </c>
      <c r="P103" s="66"/>
      <c r="Q103" s="67"/>
      <c r="R103" s="134">
        <v>0</v>
      </c>
      <c r="S103" s="78">
        <v>277000</v>
      </c>
      <c r="T103" s="78">
        <v>1666000</v>
      </c>
      <c r="U103" s="79"/>
      <c r="V103" s="113">
        <f t="shared" si="6"/>
        <v>1666000</v>
      </c>
      <c r="W103" s="95">
        <f t="shared" si="7"/>
        <v>1</v>
      </c>
      <c r="X103" s="80">
        <v>312</v>
      </c>
      <c r="Y103" s="108"/>
      <c r="Z103" s="115">
        <f t="shared" si="11"/>
        <v>312</v>
      </c>
      <c r="AA103" s="81" t="s">
        <v>412</v>
      </c>
      <c r="AB103" s="82"/>
      <c r="AC103" s="83"/>
      <c r="AD103" s="84">
        <v>0</v>
      </c>
    </row>
    <row r="104" spans="1:30" ht="15" customHeight="1">
      <c r="A104" s="23">
        <v>303</v>
      </c>
      <c r="B104" s="24" t="s">
        <v>10</v>
      </c>
      <c r="C104" s="24" t="s">
        <v>8</v>
      </c>
      <c r="D104" s="25">
        <v>7</v>
      </c>
      <c r="E104" s="24" t="s">
        <v>540</v>
      </c>
      <c r="F104" s="26">
        <v>2828</v>
      </c>
      <c r="G104" s="75" t="s">
        <v>659</v>
      </c>
      <c r="H104" s="75">
        <v>148791</v>
      </c>
      <c r="I104" s="76">
        <v>315261</v>
      </c>
      <c r="J104" s="112">
        <f t="shared" si="8"/>
        <v>464052</v>
      </c>
      <c r="K104" s="92">
        <f t="shared" si="9"/>
        <v>0.32063432546352566</v>
      </c>
      <c r="L104" s="77">
        <v>155</v>
      </c>
      <c r="M104" s="106">
        <v>391</v>
      </c>
      <c r="N104" s="114">
        <f t="shared" si="10"/>
        <v>546</v>
      </c>
      <c r="O104" s="65" t="s">
        <v>406</v>
      </c>
      <c r="P104" s="66" t="s">
        <v>478</v>
      </c>
      <c r="Q104" s="67"/>
      <c r="R104" s="134">
        <v>1.7</v>
      </c>
      <c r="S104" s="78"/>
      <c r="T104" s="78"/>
      <c r="U104" s="79"/>
      <c r="V104" s="113" t="str">
        <f t="shared" si="6"/>
        <v xml:space="preserve"> </v>
      </c>
      <c r="W104" s="95" t="str">
        <f t="shared" si="7"/>
        <v xml:space="preserve"> </v>
      </c>
      <c r="X104" s="80"/>
      <c r="Y104" s="108"/>
      <c r="Z104" s="115" t="str">
        <f t="shared" si="11"/>
        <v xml:space="preserve"> </v>
      </c>
      <c r="AA104" s="81"/>
      <c r="AB104" s="82"/>
      <c r="AC104" s="83"/>
      <c r="AD104" s="84"/>
    </row>
    <row r="105" spans="1:30" ht="15" customHeight="1">
      <c r="A105" s="23">
        <v>608</v>
      </c>
      <c r="B105" s="24" t="s">
        <v>181</v>
      </c>
      <c r="C105" s="24" t="s">
        <v>185</v>
      </c>
      <c r="D105" s="25">
        <v>4</v>
      </c>
      <c r="E105" s="24" t="s">
        <v>543</v>
      </c>
      <c r="F105" s="26">
        <v>3138</v>
      </c>
      <c r="G105" s="75">
        <v>88761</v>
      </c>
      <c r="H105" s="75">
        <v>152434</v>
      </c>
      <c r="I105" s="76">
        <v>234674</v>
      </c>
      <c r="J105" s="112">
        <f t="shared" si="8"/>
        <v>387108</v>
      </c>
      <c r="K105" s="92">
        <f t="shared" si="9"/>
        <v>0.39377641381733264</v>
      </c>
      <c r="L105" s="77">
        <v>50</v>
      </c>
      <c r="M105" s="106">
        <v>264.5</v>
      </c>
      <c r="N105" s="114">
        <f t="shared" si="10"/>
        <v>314.5</v>
      </c>
      <c r="O105" s="65" t="s">
        <v>399</v>
      </c>
      <c r="P105" s="66"/>
      <c r="Q105" s="67"/>
      <c r="R105" s="134">
        <v>1.1499999999999999</v>
      </c>
      <c r="S105" s="78">
        <v>210945</v>
      </c>
      <c r="T105" s="78">
        <v>666030</v>
      </c>
      <c r="U105" s="79">
        <v>497214</v>
      </c>
      <c r="V105" s="113">
        <f t="shared" si="6"/>
        <v>1163244</v>
      </c>
      <c r="W105" s="95">
        <f t="shared" si="7"/>
        <v>0.57256259219905714</v>
      </c>
      <c r="X105" s="80">
        <v>380</v>
      </c>
      <c r="Y105" s="108">
        <v>552</v>
      </c>
      <c r="Z105" s="115">
        <f t="shared" si="11"/>
        <v>932</v>
      </c>
      <c r="AA105" s="81" t="s">
        <v>399</v>
      </c>
      <c r="AB105" s="82" t="s">
        <v>538</v>
      </c>
      <c r="AC105" s="83"/>
      <c r="AD105" s="84">
        <v>2.4</v>
      </c>
    </row>
    <row r="106" spans="1:30" ht="15" customHeight="1">
      <c r="A106" s="23">
        <v>841</v>
      </c>
      <c r="B106" s="24" t="s">
        <v>287</v>
      </c>
      <c r="C106" s="24" t="s">
        <v>289</v>
      </c>
      <c r="D106" s="25">
        <v>8</v>
      </c>
      <c r="E106" s="24" t="s">
        <v>541</v>
      </c>
      <c r="F106" s="26">
        <v>979</v>
      </c>
      <c r="G106" s="75">
        <v>34830</v>
      </c>
      <c r="H106" s="75">
        <v>94130</v>
      </c>
      <c r="I106" s="76"/>
      <c r="J106" s="112">
        <f t="shared" si="8"/>
        <v>94130</v>
      </c>
      <c r="K106" s="92">
        <f t="shared" si="9"/>
        <v>1</v>
      </c>
      <c r="L106" s="77">
        <v>425.5</v>
      </c>
      <c r="M106" s="106"/>
      <c r="N106" s="114">
        <f t="shared" si="10"/>
        <v>425.5</v>
      </c>
      <c r="O106" s="65" t="s">
        <v>405</v>
      </c>
      <c r="P106" s="66"/>
      <c r="Q106" s="67"/>
      <c r="R106" s="134">
        <v>0</v>
      </c>
      <c r="S106" s="78">
        <v>39390</v>
      </c>
      <c r="T106" s="78">
        <v>190430</v>
      </c>
      <c r="U106" s="79"/>
      <c r="V106" s="113">
        <f t="shared" si="6"/>
        <v>190430</v>
      </c>
      <c r="W106" s="95">
        <f t="shared" si="7"/>
        <v>1</v>
      </c>
      <c r="X106" s="80">
        <v>560</v>
      </c>
      <c r="Y106" s="108"/>
      <c r="Z106" s="115">
        <f t="shared" si="11"/>
        <v>560</v>
      </c>
      <c r="AA106" s="81" t="s">
        <v>405</v>
      </c>
      <c r="AB106" s="82" t="s">
        <v>538</v>
      </c>
      <c r="AC106" s="83"/>
      <c r="AD106" s="84">
        <v>0</v>
      </c>
    </row>
    <row r="107" spans="1:30" ht="15" customHeight="1">
      <c r="A107" s="23">
        <v>577</v>
      </c>
      <c r="B107" s="24" t="s">
        <v>160</v>
      </c>
      <c r="C107" s="24" t="s">
        <v>164</v>
      </c>
      <c r="D107" s="25">
        <v>4</v>
      </c>
      <c r="E107" s="24" t="s">
        <v>543</v>
      </c>
      <c r="F107" s="26">
        <v>421</v>
      </c>
      <c r="G107" s="75">
        <v>4458</v>
      </c>
      <c r="H107" s="75">
        <v>38250</v>
      </c>
      <c r="I107" s="76">
        <v>35898</v>
      </c>
      <c r="J107" s="112">
        <f t="shared" si="8"/>
        <v>74148</v>
      </c>
      <c r="K107" s="92">
        <f t="shared" si="9"/>
        <v>0.51586017154879427</v>
      </c>
      <c r="L107" s="77">
        <v>250</v>
      </c>
      <c r="M107" s="106">
        <v>322</v>
      </c>
      <c r="N107" s="114">
        <f t="shared" si="10"/>
        <v>572</v>
      </c>
      <c r="O107" s="65" t="s">
        <v>399</v>
      </c>
      <c r="P107" s="66"/>
      <c r="Q107" s="67"/>
      <c r="R107" s="134">
        <v>1.4</v>
      </c>
      <c r="S107" s="78">
        <v>34650</v>
      </c>
      <c r="T107" s="78">
        <v>49537</v>
      </c>
      <c r="U107" s="79">
        <v>77462</v>
      </c>
      <c r="V107" s="113">
        <f t="shared" si="6"/>
        <v>126999</v>
      </c>
      <c r="W107" s="95">
        <f t="shared" si="7"/>
        <v>0.3900581894345625</v>
      </c>
      <c r="X107" s="80">
        <v>350</v>
      </c>
      <c r="Y107" s="108">
        <v>805</v>
      </c>
      <c r="Z107" s="115">
        <f t="shared" si="11"/>
        <v>1155</v>
      </c>
      <c r="AA107" s="81" t="s">
        <v>399</v>
      </c>
      <c r="AB107" s="82" t="s">
        <v>538</v>
      </c>
      <c r="AC107" s="83"/>
      <c r="AD107" s="84">
        <v>3.5</v>
      </c>
    </row>
    <row r="108" spans="1:30" ht="15" customHeight="1">
      <c r="A108" s="23">
        <v>852</v>
      </c>
      <c r="B108" s="24" t="s">
        <v>290</v>
      </c>
      <c r="C108" s="24" t="s">
        <v>386</v>
      </c>
      <c r="D108" s="25">
        <v>9</v>
      </c>
      <c r="E108" s="24" t="s">
        <v>32</v>
      </c>
      <c r="F108" s="26">
        <v>1631</v>
      </c>
      <c r="G108" s="75">
        <v>12600</v>
      </c>
      <c r="H108" s="75">
        <v>96246.65</v>
      </c>
      <c r="I108" s="76">
        <v>91254.65</v>
      </c>
      <c r="J108" s="112">
        <f t="shared" si="8"/>
        <v>187501.3</v>
      </c>
      <c r="K108" s="92">
        <f t="shared" si="9"/>
        <v>0.51331190770410662</v>
      </c>
      <c r="L108" s="77">
        <v>130</v>
      </c>
      <c r="M108" s="106">
        <v>322</v>
      </c>
      <c r="N108" s="114">
        <f t="shared" si="10"/>
        <v>452</v>
      </c>
      <c r="O108" s="65" t="s">
        <v>399</v>
      </c>
      <c r="P108" s="66" t="s">
        <v>478</v>
      </c>
      <c r="Q108" s="67"/>
      <c r="R108" s="134">
        <v>1.4</v>
      </c>
      <c r="S108" s="78">
        <v>14180</v>
      </c>
      <c r="T108" s="78">
        <v>74307.399999999994</v>
      </c>
      <c r="U108" s="79">
        <v>128496.65</v>
      </c>
      <c r="V108" s="113">
        <f t="shared" si="6"/>
        <v>202804.05</v>
      </c>
      <c r="W108" s="95">
        <f t="shared" si="7"/>
        <v>0.36639998067099744</v>
      </c>
      <c r="X108" s="80">
        <v>150</v>
      </c>
      <c r="Y108" s="108">
        <v>575</v>
      </c>
      <c r="Z108" s="115">
        <f t="shared" si="11"/>
        <v>725</v>
      </c>
      <c r="AA108" s="81" t="s">
        <v>399</v>
      </c>
      <c r="AB108" s="82"/>
      <c r="AC108" s="83"/>
      <c r="AD108" s="84">
        <v>2.5</v>
      </c>
    </row>
    <row r="109" spans="1:30" ht="15" customHeight="1">
      <c r="A109" s="23">
        <v>578</v>
      </c>
      <c r="B109" s="24" t="s">
        <v>161</v>
      </c>
      <c r="C109" s="24" t="s">
        <v>164</v>
      </c>
      <c r="D109" s="25">
        <v>6</v>
      </c>
      <c r="E109" s="24" t="s">
        <v>380</v>
      </c>
      <c r="F109" s="26">
        <v>283</v>
      </c>
      <c r="G109" s="75"/>
      <c r="H109" s="75">
        <v>28945.15</v>
      </c>
      <c r="I109" s="76">
        <v>16231.6</v>
      </c>
      <c r="J109" s="112">
        <f t="shared" si="8"/>
        <v>45176.75</v>
      </c>
      <c r="K109" s="92">
        <f t="shared" si="9"/>
        <v>0.64070899301078543</v>
      </c>
      <c r="L109" s="77">
        <v>300</v>
      </c>
      <c r="M109" s="106">
        <v>253</v>
      </c>
      <c r="N109" s="114">
        <f t="shared" si="10"/>
        <v>553</v>
      </c>
      <c r="O109" s="65" t="s">
        <v>408</v>
      </c>
      <c r="P109" s="66" t="s">
        <v>478</v>
      </c>
      <c r="Q109" s="67"/>
      <c r="R109" s="134">
        <v>1.1000000000000001</v>
      </c>
      <c r="S109" s="78"/>
      <c r="T109" s="78">
        <v>38389.050000000003</v>
      </c>
      <c r="U109" s="79">
        <v>25144.2</v>
      </c>
      <c r="V109" s="113">
        <f t="shared" si="6"/>
        <v>63533.25</v>
      </c>
      <c r="W109" s="95">
        <f t="shared" si="7"/>
        <v>0.60423557743386347</v>
      </c>
      <c r="X109" s="80">
        <v>550</v>
      </c>
      <c r="Y109" s="108">
        <v>414</v>
      </c>
      <c r="Z109" s="115">
        <f t="shared" si="11"/>
        <v>964</v>
      </c>
      <c r="AA109" s="81" t="s">
        <v>399</v>
      </c>
      <c r="AB109" s="82" t="s">
        <v>538</v>
      </c>
      <c r="AC109" s="83"/>
      <c r="AD109" s="84">
        <v>1.8</v>
      </c>
    </row>
    <row r="110" spans="1:30" ht="15" customHeight="1">
      <c r="A110" s="23">
        <v>665</v>
      </c>
      <c r="B110" s="24" t="s">
        <v>207</v>
      </c>
      <c r="C110" s="24" t="s">
        <v>209</v>
      </c>
      <c r="D110" s="25">
        <v>9</v>
      </c>
      <c r="E110" s="24" t="s">
        <v>32</v>
      </c>
      <c r="F110" s="26">
        <v>259</v>
      </c>
      <c r="G110" s="75">
        <v>11850</v>
      </c>
      <c r="H110" s="75">
        <v>14850</v>
      </c>
      <c r="I110" s="76">
        <v>41333.800000000003</v>
      </c>
      <c r="J110" s="112">
        <f t="shared" si="8"/>
        <v>56183.8</v>
      </c>
      <c r="K110" s="92">
        <f t="shared" si="9"/>
        <v>0.2643110647553209</v>
      </c>
      <c r="L110" s="77">
        <v>150</v>
      </c>
      <c r="M110" s="106">
        <v>506</v>
      </c>
      <c r="N110" s="114">
        <f t="shared" si="10"/>
        <v>656</v>
      </c>
      <c r="O110" s="65" t="s">
        <v>408</v>
      </c>
      <c r="P110" s="66"/>
      <c r="Q110" s="67"/>
      <c r="R110" s="134">
        <v>2.2000000000000002</v>
      </c>
      <c r="S110" s="78"/>
      <c r="T110" s="78"/>
      <c r="U110" s="79"/>
      <c r="V110" s="113" t="str">
        <f t="shared" si="6"/>
        <v xml:space="preserve"> </v>
      </c>
      <c r="W110" s="95" t="str">
        <f t="shared" si="7"/>
        <v xml:space="preserve"> </v>
      </c>
      <c r="X110" s="80">
        <v>130</v>
      </c>
      <c r="Y110" s="108">
        <v>552</v>
      </c>
      <c r="Z110" s="115">
        <f t="shared" si="11"/>
        <v>682</v>
      </c>
      <c r="AA110" s="81" t="s">
        <v>401</v>
      </c>
      <c r="AB110" s="82"/>
      <c r="AC110" s="83"/>
      <c r="AD110" s="84">
        <v>2.4</v>
      </c>
    </row>
    <row r="111" spans="1:30" ht="15" customHeight="1">
      <c r="A111" s="23">
        <v>867</v>
      </c>
      <c r="B111" s="24" t="s">
        <v>296</v>
      </c>
      <c r="C111" s="24" t="s">
        <v>311</v>
      </c>
      <c r="D111" s="25">
        <v>8</v>
      </c>
      <c r="E111" s="24" t="s">
        <v>541</v>
      </c>
      <c r="F111" s="26">
        <v>769</v>
      </c>
      <c r="G111" s="75">
        <v>7800</v>
      </c>
      <c r="H111" s="75">
        <v>42935</v>
      </c>
      <c r="I111" s="76">
        <v>55065</v>
      </c>
      <c r="J111" s="112">
        <f t="shared" si="8"/>
        <v>98000</v>
      </c>
      <c r="K111" s="92">
        <f t="shared" si="9"/>
        <v>0.43811224489795919</v>
      </c>
      <c r="L111" s="77">
        <v>180</v>
      </c>
      <c r="M111" s="106">
        <v>276</v>
      </c>
      <c r="N111" s="114">
        <f t="shared" si="10"/>
        <v>456</v>
      </c>
      <c r="O111" s="65" t="s">
        <v>400</v>
      </c>
      <c r="P111" s="66"/>
      <c r="Q111" s="67"/>
      <c r="R111" s="134">
        <v>1.2</v>
      </c>
      <c r="S111" s="78">
        <v>14625</v>
      </c>
      <c r="T111" s="78">
        <v>25983</v>
      </c>
      <c r="U111" s="79">
        <v>38432</v>
      </c>
      <c r="V111" s="113">
        <f t="shared" si="6"/>
        <v>64415</v>
      </c>
      <c r="W111" s="95">
        <f t="shared" si="7"/>
        <v>0.40336878056353331</v>
      </c>
      <c r="X111" s="80">
        <v>120</v>
      </c>
      <c r="Y111" s="108">
        <v>575</v>
      </c>
      <c r="Z111" s="115">
        <f t="shared" si="11"/>
        <v>695</v>
      </c>
      <c r="AA111" s="81" t="s">
        <v>400</v>
      </c>
      <c r="AB111" s="82"/>
      <c r="AC111" s="83"/>
      <c r="AD111" s="84">
        <v>2.5</v>
      </c>
    </row>
    <row r="112" spans="1:30" ht="15" customHeight="1">
      <c r="A112" s="23">
        <v>782</v>
      </c>
      <c r="B112" s="24" t="s">
        <v>278</v>
      </c>
      <c r="C112" s="24" t="s">
        <v>384</v>
      </c>
      <c r="D112" s="25">
        <v>5</v>
      </c>
      <c r="E112" s="24" t="s">
        <v>548</v>
      </c>
      <c r="F112" s="26">
        <v>336</v>
      </c>
      <c r="G112" s="75"/>
      <c r="H112" s="75"/>
      <c r="I112" s="76"/>
      <c r="J112" s="112" t="str">
        <f t="shared" si="8"/>
        <v xml:space="preserve"> </v>
      </c>
      <c r="K112" s="92" t="str">
        <f t="shared" si="9"/>
        <v xml:space="preserve"> </v>
      </c>
      <c r="L112" s="77"/>
      <c r="M112" s="106"/>
      <c r="N112" s="114" t="str">
        <f t="shared" si="10"/>
        <v xml:space="preserve"> </v>
      </c>
      <c r="O112" s="65"/>
      <c r="P112" s="66"/>
      <c r="Q112" s="67"/>
      <c r="R112" s="134"/>
      <c r="S112" s="78"/>
      <c r="T112" s="78"/>
      <c r="U112" s="79"/>
      <c r="V112" s="113" t="str">
        <f t="shared" si="6"/>
        <v xml:space="preserve"> </v>
      </c>
      <c r="W112" s="95" t="str">
        <f t="shared" si="7"/>
        <v xml:space="preserve"> </v>
      </c>
      <c r="X112" s="80"/>
      <c r="Y112" s="108"/>
      <c r="Z112" s="115" t="str">
        <f t="shared" si="11"/>
        <v xml:space="preserve"> </v>
      </c>
      <c r="AA112" s="81"/>
      <c r="AB112" s="82"/>
      <c r="AC112" s="83"/>
      <c r="AD112" s="84"/>
    </row>
    <row r="113" spans="1:30" ht="15" customHeight="1">
      <c r="A113" s="23">
        <v>579</v>
      </c>
      <c r="B113" s="24" t="s">
        <v>162</v>
      </c>
      <c r="C113" s="24" t="s">
        <v>164</v>
      </c>
      <c r="D113" s="25">
        <v>9</v>
      </c>
      <c r="E113" s="24" t="s">
        <v>32</v>
      </c>
      <c r="F113" s="26">
        <v>643</v>
      </c>
      <c r="G113" s="75">
        <v>15240</v>
      </c>
      <c r="H113" s="75"/>
      <c r="I113" s="76"/>
      <c r="J113" s="112">
        <v>99453</v>
      </c>
      <c r="K113" s="92" t="str">
        <f t="shared" si="9"/>
        <v xml:space="preserve"> </v>
      </c>
      <c r="L113" s="77">
        <v>110</v>
      </c>
      <c r="M113" s="106">
        <v>253</v>
      </c>
      <c r="N113" s="114">
        <f t="shared" si="10"/>
        <v>363</v>
      </c>
      <c r="O113" s="65" t="s">
        <v>399</v>
      </c>
      <c r="P113" s="66"/>
      <c r="Q113" s="67"/>
      <c r="R113" s="134">
        <v>1.1000000000000001</v>
      </c>
      <c r="S113" s="78">
        <v>7992</v>
      </c>
      <c r="T113" s="78"/>
      <c r="U113" s="79"/>
      <c r="V113" s="113">
        <v>132793.51999999999</v>
      </c>
      <c r="W113" s="95" t="str">
        <f t="shared" si="7"/>
        <v xml:space="preserve"> </v>
      </c>
      <c r="X113" s="80">
        <v>170</v>
      </c>
      <c r="Y113" s="108">
        <v>368</v>
      </c>
      <c r="Z113" s="115">
        <f t="shared" si="11"/>
        <v>538</v>
      </c>
      <c r="AA113" s="81" t="s">
        <v>399</v>
      </c>
      <c r="AB113" s="82"/>
      <c r="AC113" s="83"/>
      <c r="AD113" s="84">
        <v>1.6</v>
      </c>
    </row>
    <row r="114" spans="1:30" ht="15" customHeight="1">
      <c r="A114" s="23">
        <v>736</v>
      </c>
      <c r="B114" s="24" t="s">
        <v>250</v>
      </c>
      <c r="C114" s="24" t="s">
        <v>257</v>
      </c>
      <c r="D114" s="25">
        <v>7</v>
      </c>
      <c r="E114" s="24" t="s">
        <v>540</v>
      </c>
      <c r="F114" s="26">
        <v>420</v>
      </c>
      <c r="G114" s="75"/>
      <c r="H114" s="75"/>
      <c r="I114" s="76"/>
      <c r="J114" s="112" t="str">
        <f t="shared" si="8"/>
        <v xml:space="preserve"> </v>
      </c>
      <c r="K114" s="92" t="str">
        <f t="shared" si="9"/>
        <v xml:space="preserve"> </v>
      </c>
      <c r="L114" s="77"/>
      <c r="M114" s="106"/>
      <c r="N114" s="114" t="str">
        <f t="shared" si="10"/>
        <v xml:space="preserve"> </v>
      </c>
      <c r="O114" s="65"/>
      <c r="P114" s="66"/>
      <c r="Q114" s="67"/>
      <c r="R114" s="134"/>
      <c r="S114" s="78"/>
      <c r="T114" s="78"/>
      <c r="U114" s="79"/>
      <c r="V114" s="113" t="str">
        <f t="shared" si="6"/>
        <v xml:space="preserve"> </v>
      </c>
      <c r="W114" s="95" t="str">
        <f t="shared" si="7"/>
        <v xml:space="preserve"> </v>
      </c>
      <c r="X114" s="80"/>
      <c r="Y114" s="108"/>
      <c r="Z114" s="115" t="str">
        <f t="shared" si="11"/>
        <v xml:space="preserve"> </v>
      </c>
      <c r="AA114" s="81"/>
      <c r="AB114" s="82"/>
      <c r="AC114" s="83"/>
      <c r="AD114" s="84"/>
    </row>
    <row r="115" spans="1:30" ht="15" customHeight="1">
      <c r="A115" s="23">
        <v>406</v>
      </c>
      <c r="B115" s="24" t="s">
        <v>75</v>
      </c>
      <c r="C115" s="24" t="s">
        <v>73</v>
      </c>
      <c r="D115" s="25">
        <v>7</v>
      </c>
      <c r="E115" s="24" t="s">
        <v>540</v>
      </c>
      <c r="F115" s="26">
        <v>2998</v>
      </c>
      <c r="G115" s="75"/>
      <c r="H115" s="75"/>
      <c r="I115" s="76"/>
      <c r="J115" s="112" t="str">
        <f t="shared" si="8"/>
        <v xml:space="preserve"> </v>
      </c>
      <c r="K115" s="92" t="str">
        <f t="shared" si="9"/>
        <v xml:space="preserve"> </v>
      </c>
      <c r="L115" s="77"/>
      <c r="M115" s="106"/>
      <c r="N115" s="114" t="str">
        <f t="shared" si="10"/>
        <v xml:space="preserve"> </v>
      </c>
      <c r="O115" s="65"/>
      <c r="P115" s="66"/>
      <c r="Q115" s="67"/>
      <c r="R115" s="134"/>
      <c r="S115" s="78"/>
      <c r="T115" s="78"/>
      <c r="U115" s="79"/>
      <c r="V115" s="113" t="str">
        <f t="shared" si="6"/>
        <v xml:space="preserve"> </v>
      </c>
      <c r="W115" s="95" t="str">
        <f t="shared" si="7"/>
        <v xml:space="preserve"> </v>
      </c>
      <c r="X115" s="80"/>
      <c r="Y115" s="108"/>
      <c r="Z115" s="115" t="str">
        <f t="shared" si="11"/>
        <v xml:space="preserve"> </v>
      </c>
      <c r="AA115" s="81"/>
      <c r="AB115" s="82"/>
      <c r="AC115" s="83"/>
      <c r="AD115" s="84"/>
    </row>
    <row r="116" spans="1:30" ht="15" customHeight="1">
      <c r="A116" s="23">
        <v>783</v>
      </c>
      <c r="B116" s="24" t="s">
        <v>279</v>
      </c>
      <c r="C116" s="24" t="s">
        <v>384</v>
      </c>
      <c r="D116" s="25">
        <v>5</v>
      </c>
      <c r="E116" s="24" t="s">
        <v>548</v>
      </c>
      <c r="F116" s="26">
        <v>1274</v>
      </c>
      <c r="G116" s="75">
        <v>41441.5</v>
      </c>
      <c r="H116" s="75">
        <v>359023.05</v>
      </c>
      <c r="I116" s="76"/>
      <c r="J116" s="112">
        <f t="shared" si="8"/>
        <v>359023.05</v>
      </c>
      <c r="K116" s="92">
        <f t="shared" si="9"/>
        <v>1</v>
      </c>
      <c r="L116" s="77">
        <v>234</v>
      </c>
      <c r="M116" s="106"/>
      <c r="N116" s="114">
        <f t="shared" si="10"/>
        <v>234</v>
      </c>
      <c r="O116" s="65" t="s">
        <v>412</v>
      </c>
      <c r="P116" s="66"/>
      <c r="Q116" s="67"/>
      <c r="R116" s="134">
        <v>0</v>
      </c>
      <c r="S116" s="78">
        <v>57060</v>
      </c>
      <c r="T116" s="78">
        <v>234046.75</v>
      </c>
      <c r="U116" s="79"/>
      <c r="V116" s="113">
        <f>IF(SUM(T116:U116)&gt;0,SUM(T116:U116)," ")</f>
        <v>234046.75</v>
      </c>
      <c r="W116" s="95">
        <f t="shared" si="7"/>
        <v>1</v>
      </c>
      <c r="X116" s="80">
        <v>132</v>
      </c>
      <c r="Y116" s="108"/>
      <c r="Z116" s="115">
        <f t="shared" si="11"/>
        <v>132</v>
      </c>
      <c r="AA116" s="81" t="s">
        <v>412</v>
      </c>
      <c r="AB116" s="82"/>
      <c r="AC116" s="83"/>
      <c r="AD116" s="84">
        <v>0</v>
      </c>
    </row>
    <row r="117" spans="1:30" ht="15" customHeight="1">
      <c r="A117" s="23">
        <v>609</v>
      </c>
      <c r="B117" s="24" t="s">
        <v>182</v>
      </c>
      <c r="C117" s="24" t="s">
        <v>185</v>
      </c>
      <c r="D117" s="25">
        <v>9</v>
      </c>
      <c r="E117" s="24" t="s">
        <v>32</v>
      </c>
      <c r="F117" s="26">
        <v>234</v>
      </c>
      <c r="G117" s="75">
        <v>27325</v>
      </c>
      <c r="H117" s="75">
        <v>12170</v>
      </c>
      <c r="I117" s="76">
        <v>29458</v>
      </c>
      <c r="J117" s="112">
        <f t="shared" si="8"/>
        <v>41628</v>
      </c>
      <c r="K117" s="92">
        <f t="shared" si="9"/>
        <v>0.29235130200826365</v>
      </c>
      <c r="L117" s="77">
        <v>150</v>
      </c>
      <c r="M117" s="106">
        <v>460</v>
      </c>
      <c r="N117" s="114">
        <f t="shared" si="10"/>
        <v>610</v>
      </c>
      <c r="O117" s="65" t="s">
        <v>399</v>
      </c>
      <c r="P117" s="66"/>
      <c r="Q117" s="67"/>
      <c r="R117" s="134">
        <v>2</v>
      </c>
      <c r="S117" s="78">
        <v>25810</v>
      </c>
      <c r="T117" s="78">
        <v>6790</v>
      </c>
      <c r="U117" s="79">
        <v>26337</v>
      </c>
      <c r="V117" s="113">
        <f>IF(SUM(T117:U117)&gt;0,SUM(T117:U117)," ")</f>
        <v>33127</v>
      </c>
      <c r="W117" s="95">
        <f t="shared" si="7"/>
        <v>0.20496875660337488</v>
      </c>
      <c r="X117" s="80">
        <v>120</v>
      </c>
      <c r="Y117" s="108">
        <v>575</v>
      </c>
      <c r="Z117" s="115">
        <f t="shared" si="11"/>
        <v>695</v>
      </c>
      <c r="AA117" s="81" t="s">
        <v>399</v>
      </c>
      <c r="AB117" s="82"/>
      <c r="AC117" s="83"/>
      <c r="AD117" s="84">
        <v>2.5</v>
      </c>
    </row>
    <row r="118" spans="1:30" ht="15" customHeight="1">
      <c r="A118" s="23">
        <v>927</v>
      </c>
      <c r="B118" s="24" t="s">
        <v>329</v>
      </c>
      <c r="C118" s="24" t="s">
        <v>342</v>
      </c>
      <c r="D118" s="25">
        <v>5</v>
      </c>
      <c r="E118" s="24" t="s">
        <v>548</v>
      </c>
      <c r="F118" s="26">
        <v>654</v>
      </c>
      <c r="G118" s="75">
        <v>77927.75</v>
      </c>
      <c r="H118" s="75">
        <v>75815.5</v>
      </c>
      <c r="I118" s="76">
        <v>114945.22</v>
      </c>
      <c r="J118" s="112">
        <f t="shared" si="8"/>
        <v>190760.72</v>
      </c>
      <c r="K118" s="92">
        <f t="shared" si="9"/>
        <v>0.39743769052664513</v>
      </c>
      <c r="L118" s="77">
        <v>222</v>
      </c>
      <c r="M118" s="106">
        <v>460</v>
      </c>
      <c r="N118" s="114">
        <f t="shared" si="10"/>
        <v>682</v>
      </c>
      <c r="O118" s="65" t="s">
        <v>405</v>
      </c>
      <c r="P118" s="66"/>
      <c r="Q118" s="67"/>
      <c r="R118" s="134">
        <v>2</v>
      </c>
      <c r="S118" s="78">
        <v>74955</v>
      </c>
      <c r="T118" s="78">
        <v>43513</v>
      </c>
      <c r="U118" s="79">
        <v>102724.02</v>
      </c>
      <c r="V118" s="113">
        <f t="shared" si="6"/>
        <v>146237.02000000002</v>
      </c>
      <c r="W118" s="95">
        <f t="shared" si="7"/>
        <v>0.29755119462910279</v>
      </c>
      <c r="X118" s="80">
        <v>120</v>
      </c>
      <c r="Y118" s="108">
        <v>460</v>
      </c>
      <c r="Z118" s="115">
        <f t="shared" si="11"/>
        <v>580</v>
      </c>
      <c r="AA118" s="81" t="s">
        <v>399</v>
      </c>
      <c r="AB118" s="82"/>
      <c r="AC118" s="83"/>
      <c r="AD118" s="84">
        <v>2</v>
      </c>
    </row>
    <row r="119" spans="1:30" ht="15" customHeight="1">
      <c r="A119" s="23">
        <v>928</v>
      </c>
      <c r="B119" s="24" t="s">
        <v>330</v>
      </c>
      <c r="C119" s="24" t="s">
        <v>342</v>
      </c>
      <c r="D119" s="25">
        <v>2</v>
      </c>
      <c r="E119" s="24" t="s">
        <v>544</v>
      </c>
      <c r="F119" s="26">
        <v>5768</v>
      </c>
      <c r="G119" s="75"/>
      <c r="H119" s="75"/>
      <c r="I119" s="76"/>
      <c r="J119" s="112" t="str">
        <f t="shared" si="8"/>
        <v xml:space="preserve"> </v>
      </c>
      <c r="K119" s="92" t="str">
        <f t="shared" si="9"/>
        <v xml:space="preserve"> </v>
      </c>
      <c r="L119" s="77"/>
      <c r="M119" s="106"/>
      <c r="N119" s="114" t="str">
        <f t="shared" si="10"/>
        <v xml:space="preserve"> </v>
      </c>
      <c r="O119" s="65"/>
      <c r="P119" s="66"/>
      <c r="Q119" s="67"/>
      <c r="R119" s="134"/>
      <c r="S119" s="78"/>
      <c r="T119" s="78"/>
      <c r="U119" s="79"/>
      <c r="V119" s="113" t="str">
        <f t="shared" si="6"/>
        <v xml:space="preserve"> </v>
      </c>
      <c r="W119" s="95" t="str">
        <f t="shared" si="7"/>
        <v xml:space="preserve"> </v>
      </c>
      <c r="X119" s="80"/>
      <c r="Y119" s="108"/>
      <c r="Z119" s="115" t="str">
        <f t="shared" si="11"/>
        <v xml:space="preserve"> </v>
      </c>
      <c r="AA119" s="81"/>
      <c r="AB119" s="82"/>
      <c r="AC119" s="83"/>
      <c r="AD119" s="84"/>
    </row>
    <row r="120" spans="1:30" ht="15" customHeight="1">
      <c r="A120" s="23">
        <v>977</v>
      </c>
      <c r="B120" s="24" t="s">
        <v>363</v>
      </c>
      <c r="C120" s="24" t="s">
        <v>387</v>
      </c>
      <c r="D120" s="25">
        <v>7</v>
      </c>
      <c r="E120" s="24" t="s">
        <v>540</v>
      </c>
      <c r="F120" s="26">
        <v>980</v>
      </c>
      <c r="G120" s="75">
        <v>33810</v>
      </c>
      <c r="H120" s="75">
        <v>101101</v>
      </c>
      <c r="I120" s="76">
        <v>55249</v>
      </c>
      <c r="J120" s="112">
        <f t="shared" si="8"/>
        <v>156350</v>
      </c>
      <c r="K120" s="92">
        <f t="shared" si="9"/>
        <v>0.64663255516469464</v>
      </c>
      <c r="L120" s="77">
        <v>120</v>
      </c>
      <c r="M120" s="106">
        <v>207</v>
      </c>
      <c r="N120" s="114">
        <f t="shared" si="10"/>
        <v>327</v>
      </c>
      <c r="O120" s="65" t="s">
        <v>408</v>
      </c>
      <c r="P120" s="66" t="s">
        <v>399</v>
      </c>
      <c r="Q120" s="67"/>
      <c r="R120" s="134">
        <v>0.9</v>
      </c>
      <c r="S120" s="78">
        <v>18071</v>
      </c>
      <c r="T120" s="78">
        <v>25100</v>
      </c>
      <c r="U120" s="79">
        <v>107776</v>
      </c>
      <c r="V120" s="113">
        <f t="shared" si="6"/>
        <v>132876</v>
      </c>
      <c r="W120" s="95">
        <f t="shared" si="7"/>
        <v>0.18889791986513743</v>
      </c>
      <c r="X120" s="80">
        <v>100</v>
      </c>
      <c r="Y120" s="108">
        <v>460</v>
      </c>
      <c r="Z120" s="115">
        <f t="shared" si="11"/>
        <v>560</v>
      </c>
      <c r="AA120" s="81" t="s">
        <v>408</v>
      </c>
      <c r="AB120" s="82" t="s">
        <v>538</v>
      </c>
      <c r="AC120" s="83"/>
      <c r="AD120" s="84">
        <v>2</v>
      </c>
    </row>
    <row r="121" spans="1:30" ht="15" customHeight="1">
      <c r="A121" s="23">
        <v>407</v>
      </c>
      <c r="B121" s="24" t="s">
        <v>76</v>
      </c>
      <c r="C121" s="24" t="s">
        <v>73</v>
      </c>
      <c r="D121" s="25">
        <v>9</v>
      </c>
      <c r="E121" s="24" t="s">
        <v>32</v>
      </c>
      <c r="F121" s="26">
        <v>1615</v>
      </c>
      <c r="G121" s="75">
        <v>16800</v>
      </c>
      <c r="H121" s="75">
        <v>79545</v>
      </c>
      <c r="I121" s="76">
        <v>105079</v>
      </c>
      <c r="J121" s="112">
        <f t="shared" si="8"/>
        <v>184624</v>
      </c>
      <c r="K121" s="92">
        <f t="shared" si="9"/>
        <v>0.43084864372995929</v>
      </c>
      <c r="L121" s="77">
        <v>220</v>
      </c>
      <c r="M121" s="106">
        <v>276</v>
      </c>
      <c r="N121" s="114">
        <f t="shared" si="10"/>
        <v>496</v>
      </c>
      <c r="O121" s="65" t="s">
        <v>408</v>
      </c>
      <c r="P121" s="66"/>
      <c r="Q121" s="67"/>
      <c r="R121" s="134">
        <v>1.2</v>
      </c>
      <c r="S121" s="78">
        <v>27345</v>
      </c>
      <c r="T121" s="78">
        <v>49291</v>
      </c>
      <c r="U121" s="79">
        <v>90417</v>
      </c>
      <c r="V121" s="113">
        <f t="shared" si="6"/>
        <v>139708</v>
      </c>
      <c r="W121" s="95">
        <f t="shared" si="7"/>
        <v>0.35281444154951758</v>
      </c>
      <c r="X121" s="80">
        <v>140</v>
      </c>
      <c r="Y121" s="108">
        <v>322</v>
      </c>
      <c r="Z121" s="115">
        <f t="shared" si="11"/>
        <v>462</v>
      </c>
      <c r="AA121" s="81" t="s">
        <v>408</v>
      </c>
      <c r="AB121" s="82"/>
      <c r="AC121" s="83"/>
      <c r="AD121" s="84">
        <v>1.4</v>
      </c>
    </row>
    <row r="122" spans="1:30" ht="15" customHeight="1">
      <c r="A122" s="23">
        <v>408</v>
      </c>
      <c r="B122" s="24" t="s">
        <v>77</v>
      </c>
      <c r="C122" s="24" t="s">
        <v>73</v>
      </c>
      <c r="D122" s="25">
        <v>8</v>
      </c>
      <c r="E122" s="24" t="s">
        <v>541</v>
      </c>
      <c r="F122" s="26">
        <v>185</v>
      </c>
      <c r="G122" s="75">
        <v>21660.66</v>
      </c>
      <c r="H122" s="75">
        <v>15118.5</v>
      </c>
      <c r="I122" s="76">
        <v>17656.3</v>
      </c>
      <c r="J122" s="112">
        <f t="shared" si="8"/>
        <v>32774.800000000003</v>
      </c>
      <c r="K122" s="92">
        <f t="shared" si="9"/>
        <v>0.46128427938538141</v>
      </c>
      <c r="L122" s="77">
        <v>273</v>
      </c>
      <c r="M122" s="106">
        <v>269.10000000000002</v>
      </c>
      <c r="N122" s="114">
        <f t="shared" si="10"/>
        <v>542.1</v>
      </c>
      <c r="O122" s="65" t="s">
        <v>406</v>
      </c>
      <c r="P122" s="66"/>
      <c r="Q122" s="67"/>
      <c r="R122" s="134">
        <v>1.17</v>
      </c>
      <c r="S122" s="78">
        <v>8908</v>
      </c>
      <c r="T122" s="78"/>
      <c r="U122" s="79"/>
      <c r="V122" s="113">
        <v>40466</v>
      </c>
      <c r="W122" s="95" t="str">
        <f t="shared" si="7"/>
        <v xml:space="preserve"> </v>
      </c>
      <c r="X122" s="80">
        <v>250</v>
      </c>
      <c r="Y122" s="108">
        <v>460</v>
      </c>
      <c r="Z122" s="115">
        <f t="shared" si="11"/>
        <v>710</v>
      </c>
      <c r="AA122" s="81" t="s">
        <v>399</v>
      </c>
      <c r="AB122" s="82"/>
      <c r="AC122" s="83"/>
      <c r="AD122" s="84">
        <v>2</v>
      </c>
    </row>
    <row r="123" spans="1:30" ht="15" customHeight="1">
      <c r="A123" s="23">
        <v>610</v>
      </c>
      <c r="B123" s="24" t="s">
        <v>183</v>
      </c>
      <c r="C123" s="24" t="s">
        <v>185</v>
      </c>
      <c r="D123" s="25">
        <v>7</v>
      </c>
      <c r="E123" s="24" t="s">
        <v>540</v>
      </c>
      <c r="F123" s="26">
        <v>514</v>
      </c>
      <c r="G123" s="75"/>
      <c r="H123" s="75"/>
      <c r="I123" s="76"/>
      <c r="J123" s="112" t="str">
        <f t="shared" si="8"/>
        <v xml:space="preserve"> </v>
      </c>
      <c r="K123" s="92" t="str">
        <f t="shared" si="9"/>
        <v xml:space="preserve"> </v>
      </c>
      <c r="L123" s="77"/>
      <c r="M123" s="106"/>
      <c r="N123" s="114" t="str">
        <f t="shared" si="10"/>
        <v xml:space="preserve"> </v>
      </c>
      <c r="O123" s="65"/>
      <c r="P123" s="66"/>
      <c r="Q123" s="67"/>
      <c r="R123" s="134"/>
      <c r="S123" s="78"/>
      <c r="T123" s="78"/>
      <c r="U123" s="79"/>
      <c r="V123" s="113" t="str">
        <f t="shared" si="6"/>
        <v xml:space="preserve"> </v>
      </c>
      <c r="W123" s="95" t="str">
        <f t="shared" si="7"/>
        <v xml:space="preserve"> </v>
      </c>
      <c r="X123" s="80"/>
      <c r="Y123" s="108"/>
      <c r="Z123" s="115" t="str">
        <f t="shared" si="11"/>
        <v xml:space="preserve"> </v>
      </c>
      <c r="AA123" s="81"/>
      <c r="AB123" s="82"/>
      <c r="AC123" s="83"/>
      <c r="AD123" s="84"/>
    </row>
    <row r="124" spans="1:30" ht="15" customHeight="1">
      <c r="A124" s="23">
        <v>978</v>
      </c>
      <c r="B124" s="24" t="s">
        <v>364</v>
      </c>
      <c r="C124" s="24" t="s">
        <v>387</v>
      </c>
      <c r="D124" s="25">
        <v>8</v>
      </c>
      <c r="E124" s="24" t="s">
        <v>541</v>
      </c>
      <c r="F124" s="26">
        <v>98</v>
      </c>
      <c r="G124" s="75">
        <v>0</v>
      </c>
      <c r="H124" s="75">
        <v>7771.4</v>
      </c>
      <c r="I124" s="76">
        <v>6239.05</v>
      </c>
      <c r="J124" s="112">
        <f t="shared" si="8"/>
        <v>14010.45</v>
      </c>
      <c r="K124" s="92">
        <f t="shared" si="9"/>
        <v>0.55468596654639923</v>
      </c>
      <c r="L124" s="77">
        <v>273</v>
      </c>
      <c r="M124" s="106">
        <v>269.10000000000002</v>
      </c>
      <c r="N124" s="114">
        <f t="shared" si="10"/>
        <v>542.1</v>
      </c>
      <c r="O124" s="65" t="s">
        <v>406</v>
      </c>
      <c r="P124" s="66"/>
      <c r="Q124" s="67"/>
      <c r="R124" s="134">
        <v>1.17</v>
      </c>
      <c r="S124" s="78">
        <v>18750</v>
      </c>
      <c r="T124" s="78">
        <v>4900</v>
      </c>
      <c r="U124" s="79">
        <v>14275</v>
      </c>
      <c r="V124" s="113">
        <f t="shared" si="6"/>
        <v>19175</v>
      </c>
      <c r="W124" s="95">
        <f t="shared" si="7"/>
        <v>0.25554106910039115</v>
      </c>
      <c r="X124" s="80">
        <v>140</v>
      </c>
      <c r="Y124" s="108">
        <v>322</v>
      </c>
      <c r="Z124" s="115">
        <f t="shared" si="11"/>
        <v>462</v>
      </c>
      <c r="AA124" s="81" t="s">
        <v>399</v>
      </c>
      <c r="AB124" s="82"/>
      <c r="AC124" s="83"/>
      <c r="AD124" s="84">
        <v>1.4</v>
      </c>
    </row>
    <row r="125" spans="1:30" ht="15" customHeight="1">
      <c r="A125" s="23">
        <v>737</v>
      </c>
      <c r="B125" s="24" t="s">
        <v>251</v>
      </c>
      <c r="C125" s="24" t="s">
        <v>257</v>
      </c>
      <c r="D125" s="25">
        <v>7</v>
      </c>
      <c r="E125" s="24" t="s">
        <v>540</v>
      </c>
      <c r="F125" s="26">
        <v>256</v>
      </c>
      <c r="G125" s="75"/>
      <c r="H125" s="75"/>
      <c r="I125" s="76"/>
      <c r="J125" s="112" t="str">
        <f t="shared" si="8"/>
        <v xml:space="preserve"> </v>
      </c>
      <c r="K125" s="92" t="str">
        <f t="shared" si="9"/>
        <v xml:space="preserve"> </v>
      </c>
      <c r="L125" s="77"/>
      <c r="M125" s="106"/>
      <c r="N125" s="114" t="str">
        <f t="shared" si="10"/>
        <v xml:space="preserve"> </v>
      </c>
      <c r="O125" s="65"/>
      <c r="P125" s="66"/>
      <c r="Q125" s="67"/>
      <c r="R125" s="134"/>
      <c r="S125" s="78"/>
      <c r="T125" s="78"/>
      <c r="U125" s="79"/>
      <c r="V125" s="113" t="str">
        <f t="shared" si="6"/>
        <v xml:space="preserve"> </v>
      </c>
      <c r="W125" s="95" t="str">
        <f t="shared" si="7"/>
        <v xml:space="preserve"> </v>
      </c>
      <c r="X125" s="80"/>
      <c r="Y125" s="108"/>
      <c r="Z125" s="115" t="str">
        <f t="shared" si="11"/>
        <v xml:space="preserve"> </v>
      </c>
      <c r="AA125" s="81"/>
      <c r="AB125" s="82"/>
      <c r="AC125" s="83"/>
      <c r="AD125" s="84"/>
    </row>
    <row r="126" spans="1:30" ht="15" customHeight="1">
      <c r="A126" s="23">
        <v>979</v>
      </c>
      <c r="B126" s="24" t="s">
        <v>365</v>
      </c>
      <c r="C126" s="24" t="s">
        <v>387</v>
      </c>
      <c r="D126" s="25">
        <v>6</v>
      </c>
      <c r="E126" s="24" t="s">
        <v>380</v>
      </c>
      <c r="F126" s="26">
        <v>6470</v>
      </c>
      <c r="G126" s="75">
        <v>56300.55</v>
      </c>
      <c r="H126" s="75"/>
      <c r="I126" s="76"/>
      <c r="J126" s="112"/>
      <c r="K126" s="92" t="str">
        <f t="shared" si="9"/>
        <v xml:space="preserve"> </v>
      </c>
      <c r="L126" s="77">
        <v>30</v>
      </c>
      <c r="M126" s="106">
        <v>230</v>
      </c>
      <c r="N126" s="114">
        <f t="shared" si="10"/>
        <v>260</v>
      </c>
      <c r="O126" s="65" t="s">
        <v>405</v>
      </c>
      <c r="P126" s="66"/>
      <c r="Q126" s="67"/>
      <c r="R126" s="134">
        <v>1</v>
      </c>
      <c r="S126" s="78">
        <v>539267.30000000005</v>
      </c>
      <c r="T126" s="78"/>
      <c r="U126" s="79"/>
      <c r="V126" s="113" t="str">
        <f t="shared" si="6"/>
        <v xml:space="preserve"> </v>
      </c>
      <c r="W126" s="95" t="str">
        <f t="shared" si="7"/>
        <v xml:space="preserve"> </v>
      </c>
      <c r="X126" s="80">
        <v>0</v>
      </c>
      <c r="Y126" s="108">
        <v>391</v>
      </c>
      <c r="Z126" s="115">
        <f t="shared" si="11"/>
        <v>391</v>
      </c>
      <c r="AA126" s="81" t="s">
        <v>414</v>
      </c>
      <c r="AB126" s="82"/>
      <c r="AC126" s="83"/>
      <c r="AD126" s="84">
        <v>1.7</v>
      </c>
    </row>
    <row r="127" spans="1:30" ht="18" customHeight="1">
      <c r="A127" s="23">
        <v>979</v>
      </c>
      <c r="B127" s="86" t="s">
        <v>606</v>
      </c>
      <c r="C127" s="24" t="s">
        <v>387</v>
      </c>
      <c r="D127" s="25"/>
      <c r="E127" s="24"/>
      <c r="F127" s="26"/>
      <c r="G127" s="75">
        <v>31250</v>
      </c>
      <c r="H127" s="75">
        <v>41355</v>
      </c>
      <c r="I127" s="76">
        <v>47673</v>
      </c>
      <c r="J127" s="112">
        <f t="shared" si="8"/>
        <v>89028</v>
      </c>
      <c r="K127" s="92">
        <f t="shared" si="9"/>
        <v>0.46451678123736351</v>
      </c>
      <c r="L127" s="77">
        <v>120</v>
      </c>
      <c r="M127" s="106">
        <v>207</v>
      </c>
      <c r="N127" s="114">
        <f t="shared" si="10"/>
        <v>327</v>
      </c>
      <c r="O127" s="65" t="s">
        <v>408</v>
      </c>
      <c r="P127" s="66" t="s">
        <v>399</v>
      </c>
      <c r="Q127" s="67"/>
      <c r="R127" s="134">
        <v>0.9</v>
      </c>
      <c r="S127" s="78"/>
      <c r="T127" s="78"/>
      <c r="U127" s="79"/>
      <c r="V127" s="113" t="str">
        <f t="shared" si="6"/>
        <v xml:space="preserve"> </v>
      </c>
      <c r="W127" s="95" t="str">
        <f t="shared" si="7"/>
        <v xml:space="preserve"> </v>
      </c>
      <c r="X127" s="80"/>
      <c r="Y127" s="108"/>
      <c r="Z127" s="115" t="str">
        <f t="shared" si="11"/>
        <v xml:space="preserve"> </v>
      </c>
      <c r="AA127" s="81"/>
      <c r="AB127" s="82"/>
      <c r="AC127" s="83"/>
      <c r="AD127" s="84"/>
    </row>
    <row r="128" spans="1:30" ht="15" customHeight="1">
      <c r="A128" s="23">
        <v>929</v>
      </c>
      <c r="B128" s="24" t="s">
        <v>331</v>
      </c>
      <c r="C128" s="24" t="s">
        <v>342</v>
      </c>
      <c r="D128" s="25">
        <v>2</v>
      </c>
      <c r="E128" s="24" t="s">
        <v>544</v>
      </c>
      <c r="F128" s="26">
        <v>3920</v>
      </c>
      <c r="G128" s="75">
        <v>192000</v>
      </c>
      <c r="H128" s="75">
        <v>233870</v>
      </c>
      <c r="I128" s="76">
        <v>356820</v>
      </c>
      <c r="J128" s="112">
        <f t="shared" si="8"/>
        <v>590690</v>
      </c>
      <c r="K128" s="92">
        <f t="shared" si="9"/>
        <v>0.39592679747414039</v>
      </c>
      <c r="L128" s="77">
        <v>125</v>
      </c>
      <c r="M128" s="106">
        <v>322</v>
      </c>
      <c r="N128" s="114">
        <f t="shared" si="10"/>
        <v>447</v>
      </c>
      <c r="O128" s="65" t="s">
        <v>399</v>
      </c>
      <c r="P128" s="66"/>
      <c r="Q128" s="67"/>
      <c r="R128" s="134">
        <v>1.4</v>
      </c>
      <c r="S128" s="78">
        <v>383400</v>
      </c>
      <c r="T128" s="78">
        <v>186418</v>
      </c>
      <c r="U128" s="79">
        <v>557239</v>
      </c>
      <c r="V128" s="113">
        <f t="shared" si="6"/>
        <v>743657</v>
      </c>
      <c r="W128" s="95">
        <f t="shared" si="7"/>
        <v>0.25067739562728514</v>
      </c>
      <c r="X128" s="80">
        <v>110</v>
      </c>
      <c r="Y128" s="108">
        <v>483</v>
      </c>
      <c r="Z128" s="115">
        <f t="shared" si="11"/>
        <v>593</v>
      </c>
      <c r="AA128" s="81" t="s">
        <v>399</v>
      </c>
      <c r="AB128" s="82"/>
      <c r="AC128" s="83"/>
      <c r="AD128" s="84">
        <v>2.1</v>
      </c>
    </row>
    <row r="129" spans="1:30" ht="15" customHeight="1">
      <c r="A129" s="23">
        <v>409</v>
      </c>
      <c r="B129" s="24" t="s">
        <v>78</v>
      </c>
      <c r="C129" s="24" t="s">
        <v>73</v>
      </c>
      <c r="D129" s="25">
        <v>6</v>
      </c>
      <c r="E129" s="24" t="s">
        <v>380</v>
      </c>
      <c r="F129" s="26">
        <v>1988</v>
      </c>
      <c r="G129" s="75">
        <v>118002</v>
      </c>
      <c r="H129" s="75">
        <v>61639</v>
      </c>
      <c r="I129" s="76">
        <v>149736</v>
      </c>
      <c r="J129" s="112">
        <f t="shared" si="8"/>
        <v>211375</v>
      </c>
      <c r="K129" s="92">
        <f t="shared" si="9"/>
        <v>0.29160969840331163</v>
      </c>
      <c r="L129" s="77">
        <v>142</v>
      </c>
      <c r="M129" s="106">
        <v>276</v>
      </c>
      <c r="N129" s="114">
        <f t="shared" si="10"/>
        <v>418</v>
      </c>
      <c r="O129" s="65" t="s">
        <v>406</v>
      </c>
      <c r="P129" s="66" t="s">
        <v>478</v>
      </c>
      <c r="Q129" s="67"/>
      <c r="R129" s="134">
        <v>1.2</v>
      </c>
      <c r="S129" s="78">
        <v>169771</v>
      </c>
      <c r="T129" s="78">
        <v>124187</v>
      </c>
      <c r="U129" s="79">
        <v>298552</v>
      </c>
      <c r="V129" s="113">
        <f t="shared" si="6"/>
        <v>422739</v>
      </c>
      <c r="W129" s="95">
        <f t="shared" si="7"/>
        <v>0.29376754924433279</v>
      </c>
      <c r="X129" s="80">
        <v>120</v>
      </c>
      <c r="Y129" s="108">
        <v>460</v>
      </c>
      <c r="Z129" s="115">
        <f t="shared" si="11"/>
        <v>580</v>
      </c>
      <c r="AA129" s="81" t="s">
        <v>399</v>
      </c>
      <c r="AB129" s="82"/>
      <c r="AC129" s="83"/>
      <c r="AD129" s="84">
        <v>2</v>
      </c>
    </row>
    <row r="130" spans="1:30" ht="15" customHeight="1">
      <c r="A130" s="23">
        <v>410</v>
      </c>
      <c r="B130" s="24" t="s">
        <v>79</v>
      </c>
      <c r="C130" s="24" t="s">
        <v>73</v>
      </c>
      <c r="D130" s="25">
        <v>8</v>
      </c>
      <c r="E130" s="24" t="s">
        <v>541</v>
      </c>
      <c r="F130" s="26">
        <v>264</v>
      </c>
      <c r="G130" s="75">
        <v>601</v>
      </c>
      <c r="H130" s="75">
        <v>22738.3</v>
      </c>
      <c r="I130" s="76">
        <v>21513.8</v>
      </c>
      <c r="J130" s="112">
        <f t="shared" si="8"/>
        <v>44252.1</v>
      </c>
      <c r="K130" s="92">
        <f t="shared" si="9"/>
        <v>0.51383550159201485</v>
      </c>
      <c r="L130" s="77">
        <v>273</v>
      </c>
      <c r="M130" s="106">
        <v>269.10000000000002</v>
      </c>
      <c r="N130" s="114">
        <f t="shared" si="10"/>
        <v>542.1</v>
      </c>
      <c r="O130" s="65" t="s">
        <v>406</v>
      </c>
      <c r="P130" s="66"/>
      <c r="Q130" s="67"/>
      <c r="R130" s="134">
        <v>1.17</v>
      </c>
      <c r="S130" s="78">
        <v>15790</v>
      </c>
      <c r="T130" s="78"/>
      <c r="U130" s="79"/>
      <c r="V130" s="113">
        <v>72120</v>
      </c>
      <c r="W130" s="95" t="str">
        <f t="shared" si="7"/>
        <v xml:space="preserve"> </v>
      </c>
      <c r="X130" s="80">
        <v>420</v>
      </c>
      <c r="Y130" s="108">
        <v>598</v>
      </c>
      <c r="Z130" s="115">
        <f t="shared" si="11"/>
        <v>1018</v>
      </c>
      <c r="AA130" s="81" t="s">
        <v>399</v>
      </c>
      <c r="AB130" s="82"/>
      <c r="AC130" s="83"/>
      <c r="AD130" s="84">
        <v>2.6</v>
      </c>
    </row>
    <row r="131" spans="1:30" ht="15" customHeight="1">
      <c r="A131" s="23">
        <v>930</v>
      </c>
      <c r="B131" s="24" t="s">
        <v>332</v>
      </c>
      <c r="C131" s="24" t="s">
        <v>342</v>
      </c>
      <c r="D131" s="25">
        <v>7</v>
      </c>
      <c r="E131" s="24" t="s">
        <v>540</v>
      </c>
      <c r="F131" s="26">
        <v>394</v>
      </c>
      <c r="G131" s="75"/>
      <c r="H131" s="75"/>
      <c r="I131" s="76"/>
      <c r="J131" s="112" t="str">
        <f t="shared" si="8"/>
        <v xml:space="preserve"> </v>
      </c>
      <c r="K131" s="92" t="str">
        <f t="shared" si="9"/>
        <v xml:space="preserve"> </v>
      </c>
      <c r="L131" s="77"/>
      <c r="M131" s="106"/>
      <c r="N131" s="114" t="str">
        <f t="shared" si="10"/>
        <v xml:space="preserve"> </v>
      </c>
      <c r="O131" s="65"/>
      <c r="P131" s="66"/>
      <c r="Q131" s="67"/>
      <c r="R131" s="134"/>
      <c r="S131" s="78"/>
      <c r="T131" s="78"/>
      <c r="U131" s="79"/>
      <c r="V131" s="113" t="str">
        <f t="shared" si="6"/>
        <v xml:space="preserve"> </v>
      </c>
      <c r="W131" s="95" t="str">
        <f t="shared" si="7"/>
        <v xml:space="preserve"> </v>
      </c>
      <c r="X131" s="80"/>
      <c r="Y131" s="108"/>
      <c r="Z131" s="115" t="str">
        <f t="shared" si="11"/>
        <v xml:space="preserve"> </v>
      </c>
      <c r="AA131" s="81"/>
      <c r="AB131" s="82"/>
      <c r="AC131" s="83"/>
      <c r="AD131" s="84"/>
    </row>
    <row r="132" spans="1:30" ht="15" customHeight="1">
      <c r="A132" s="23">
        <v>580</v>
      </c>
      <c r="B132" s="24" t="s">
        <v>163</v>
      </c>
      <c r="C132" s="24" t="s">
        <v>164</v>
      </c>
      <c r="D132" s="25">
        <v>6</v>
      </c>
      <c r="E132" s="24" t="s">
        <v>380</v>
      </c>
      <c r="F132" s="26">
        <v>589</v>
      </c>
      <c r="G132" s="75">
        <v>5720</v>
      </c>
      <c r="H132" s="75"/>
      <c r="I132" s="76"/>
      <c r="J132" s="112">
        <v>78807</v>
      </c>
      <c r="K132" s="92" t="str">
        <f t="shared" si="9"/>
        <v xml:space="preserve"> </v>
      </c>
      <c r="L132" s="77">
        <v>185</v>
      </c>
      <c r="M132" s="106">
        <v>161</v>
      </c>
      <c r="N132" s="114">
        <f t="shared" si="10"/>
        <v>346</v>
      </c>
      <c r="O132" s="65" t="s">
        <v>405</v>
      </c>
      <c r="P132" s="66"/>
      <c r="Q132" s="67"/>
      <c r="R132" s="134">
        <v>0.7</v>
      </c>
      <c r="S132" s="78">
        <v>11480</v>
      </c>
      <c r="T132" s="78"/>
      <c r="U132" s="79"/>
      <c r="V132" s="113">
        <v>148981</v>
      </c>
      <c r="W132" s="95" t="str">
        <f t="shared" si="7"/>
        <v xml:space="preserve"> </v>
      </c>
      <c r="X132" s="80">
        <v>400</v>
      </c>
      <c r="Y132" s="108">
        <v>370</v>
      </c>
      <c r="Z132" s="115">
        <f t="shared" si="11"/>
        <v>770</v>
      </c>
      <c r="AA132" s="81" t="s">
        <v>405</v>
      </c>
      <c r="AB132" s="82"/>
      <c r="AC132" s="83"/>
      <c r="AD132" s="84">
        <v>1.61</v>
      </c>
    </row>
    <row r="133" spans="1:30" ht="15" customHeight="1">
      <c r="A133" s="23">
        <v>931</v>
      </c>
      <c r="B133" s="24" t="s">
        <v>333</v>
      </c>
      <c r="C133" s="24" t="s">
        <v>342</v>
      </c>
      <c r="D133" s="25">
        <v>9</v>
      </c>
      <c r="E133" s="24" t="s">
        <v>32</v>
      </c>
      <c r="F133" s="26">
        <v>492</v>
      </c>
      <c r="G133" s="75">
        <v>0</v>
      </c>
      <c r="H133" s="75">
        <v>9420.56</v>
      </c>
      <c r="I133" s="76">
        <v>10538.11</v>
      </c>
      <c r="J133" s="112">
        <f t="shared" si="8"/>
        <v>19958.669999999998</v>
      </c>
      <c r="K133" s="92">
        <f t="shared" si="9"/>
        <v>0.47200339501580019</v>
      </c>
      <c r="L133" s="77">
        <v>240</v>
      </c>
      <c r="M133" s="106">
        <v>338.5</v>
      </c>
      <c r="N133" s="114">
        <f t="shared" si="10"/>
        <v>578.5</v>
      </c>
      <c r="O133" s="65" t="s">
        <v>406</v>
      </c>
      <c r="P133" s="66"/>
      <c r="Q133" s="67"/>
      <c r="R133" s="134">
        <v>1.47</v>
      </c>
      <c r="S133" s="78">
        <v>12907</v>
      </c>
      <c r="T133" s="78">
        <v>22960</v>
      </c>
      <c r="U133" s="79">
        <v>20193</v>
      </c>
      <c r="V133" s="113">
        <f t="shared" ref="V133:V196" si="12">IF(SUM(T133:U133)&gt;0,SUM(T133:U133)," ")</f>
        <v>43153</v>
      </c>
      <c r="W133" s="95">
        <f t="shared" ref="W133:W196" si="13">IF(T133+U133&gt;0,IF(V133&gt;0,T133/V133," ")," ")</f>
        <v>0.53206034342919384</v>
      </c>
      <c r="X133" s="80">
        <v>250</v>
      </c>
      <c r="Y133" s="108">
        <v>230</v>
      </c>
      <c r="Z133" s="115">
        <f t="shared" si="11"/>
        <v>480</v>
      </c>
      <c r="AA133" s="81" t="s">
        <v>399</v>
      </c>
      <c r="AB133" s="82"/>
      <c r="AC133" s="83"/>
      <c r="AD133" s="84">
        <v>1</v>
      </c>
    </row>
    <row r="134" spans="1:30" ht="15" customHeight="1">
      <c r="A134" s="23">
        <v>932</v>
      </c>
      <c r="B134" s="24" t="s">
        <v>334</v>
      </c>
      <c r="C134" s="24" t="s">
        <v>342</v>
      </c>
      <c r="D134" s="25">
        <v>9</v>
      </c>
      <c r="E134" s="24" t="s">
        <v>32</v>
      </c>
      <c r="F134" s="26">
        <v>265</v>
      </c>
      <c r="G134" s="75"/>
      <c r="H134" s="75"/>
      <c r="I134" s="76"/>
      <c r="J134" s="112" t="str">
        <f t="shared" ref="J134:J197" si="14">IF(SUM(H134:I134)&gt;0,SUM(H134:I134)," ")</f>
        <v xml:space="preserve"> </v>
      </c>
      <c r="K134" s="92" t="str">
        <f t="shared" ref="K134:K197" si="15">IF(H134+I134&gt;0,IF(J134&gt;0,H134/J134," ")," ")</f>
        <v xml:space="preserve"> </v>
      </c>
      <c r="L134" s="77"/>
      <c r="M134" s="106"/>
      <c r="N134" s="114" t="str">
        <f t="shared" ref="N134:N197" si="16">IF(SUM(L134:M134)&gt;0,SUM(L134:M134)," ")</f>
        <v xml:space="preserve"> </v>
      </c>
      <c r="O134" s="65"/>
      <c r="P134" s="66"/>
      <c r="Q134" s="67"/>
      <c r="R134" s="134"/>
      <c r="S134" s="78"/>
      <c r="T134" s="78"/>
      <c r="U134" s="79"/>
      <c r="V134" s="113" t="str">
        <f t="shared" si="12"/>
        <v xml:space="preserve"> </v>
      </c>
      <c r="W134" s="95" t="str">
        <f t="shared" si="13"/>
        <v xml:space="preserve"> </v>
      </c>
      <c r="X134" s="80"/>
      <c r="Y134" s="108"/>
      <c r="Z134" s="115" t="str">
        <f t="shared" ref="Z134:Z197" si="17">IF(SUM(X134:Y134)&gt;0,SUM(X134:Y134)," ")</f>
        <v xml:space="preserve"> </v>
      </c>
      <c r="AA134" s="81"/>
      <c r="AB134" s="82"/>
      <c r="AC134" s="83"/>
      <c r="AD134" s="84"/>
    </row>
    <row r="135" spans="1:30" ht="15" customHeight="1">
      <c r="A135" s="23">
        <v>954</v>
      </c>
      <c r="B135" s="24" t="s">
        <v>351</v>
      </c>
      <c r="C135" s="24" t="s">
        <v>355</v>
      </c>
      <c r="D135" s="25">
        <v>6</v>
      </c>
      <c r="E135" s="24" t="s">
        <v>380</v>
      </c>
      <c r="F135" s="26">
        <v>4638</v>
      </c>
      <c r="G135" s="75">
        <v>35546.550000000003</v>
      </c>
      <c r="H135" s="75">
        <v>328613.90000000002</v>
      </c>
      <c r="I135" s="76">
        <v>287004.75</v>
      </c>
      <c r="J135" s="112">
        <f t="shared" si="14"/>
        <v>615618.65</v>
      </c>
      <c r="K135" s="92">
        <f t="shared" si="15"/>
        <v>0.53379458208421726</v>
      </c>
      <c r="L135" s="77">
        <v>140</v>
      </c>
      <c r="M135" s="106">
        <v>230</v>
      </c>
      <c r="N135" s="114">
        <f t="shared" si="16"/>
        <v>370</v>
      </c>
      <c r="O135" s="65" t="s">
        <v>399</v>
      </c>
      <c r="P135" s="66"/>
      <c r="Q135" s="67"/>
      <c r="R135" s="134">
        <v>1</v>
      </c>
      <c r="S135" s="78">
        <v>56850.25</v>
      </c>
      <c r="T135" s="78">
        <v>622137.15</v>
      </c>
      <c r="U135" s="79">
        <v>701937.6</v>
      </c>
      <c r="V135" s="113">
        <f t="shared" si="12"/>
        <v>1324074.75</v>
      </c>
      <c r="W135" s="95">
        <f t="shared" si="13"/>
        <v>0.46986557971896981</v>
      </c>
      <c r="X135" s="80">
        <v>296.5</v>
      </c>
      <c r="Y135" s="108">
        <v>437</v>
      </c>
      <c r="Z135" s="115">
        <f t="shared" si="17"/>
        <v>733.5</v>
      </c>
      <c r="AA135" s="81" t="s">
        <v>399</v>
      </c>
      <c r="AB135" s="82" t="s">
        <v>538</v>
      </c>
      <c r="AC135" s="83"/>
      <c r="AD135" s="84">
        <v>1.9</v>
      </c>
    </row>
    <row r="136" spans="1:30" ht="15" customHeight="1">
      <c r="A136" s="23">
        <v>541</v>
      </c>
      <c r="B136" s="24" t="s">
        <v>132</v>
      </c>
      <c r="C136" s="24" t="s">
        <v>129</v>
      </c>
      <c r="D136" s="25">
        <v>8</v>
      </c>
      <c r="E136" s="24" t="s">
        <v>541</v>
      </c>
      <c r="F136" s="26">
        <v>405</v>
      </c>
      <c r="G136" s="75" t="s">
        <v>659</v>
      </c>
      <c r="H136" s="75">
        <v>16274</v>
      </c>
      <c r="I136" s="76">
        <v>49448</v>
      </c>
      <c r="J136" s="112">
        <f t="shared" si="14"/>
        <v>65722</v>
      </c>
      <c r="K136" s="92">
        <f t="shared" si="15"/>
        <v>0.24761875779799764</v>
      </c>
      <c r="L136" s="77">
        <v>155</v>
      </c>
      <c r="M136" s="106">
        <v>391</v>
      </c>
      <c r="N136" s="114">
        <f t="shared" si="16"/>
        <v>546</v>
      </c>
      <c r="O136" s="65" t="s">
        <v>406</v>
      </c>
      <c r="P136" s="66" t="s">
        <v>478</v>
      </c>
      <c r="Q136" s="67"/>
      <c r="R136" s="134">
        <v>1.7</v>
      </c>
      <c r="S136" s="78"/>
      <c r="T136" s="78"/>
      <c r="U136" s="79"/>
      <c r="V136" s="113" t="str">
        <f t="shared" si="12"/>
        <v xml:space="preserve"> </v>
      </c>
      <c r="W136" s="95" t="str">
        <f t="shared" si="13"/>
        <v xml:space="preserve"> </v>
      </c>
      <c r="X136" s="80"/>
      <c r="Y136" s="108"/>
      <c r="Z136" s="115" t="str">
        <f t="shared" si="17"/>
        <v xml:space="preserve"> </v>
      </c>
      <c r="AA136" s="81"/>
      <c r="AB136" s="82"/>
      <c r="AC136" s="83"/>
      <c r="AD136" s="84"/>
    </row>
    <row r="137" spans="1:30" ht="15" customHeight="1">
      <c r="A137" s="23">
        <v>980</v>
      </c>
      <c r="B137" s="24" t="s">
        <v>366</v>
      </c>
      <c r="C137" s="24" t="s">
        <v>387</v>
      </c>
      <c r="D137" s="25">
        <v>7</v>
      </c>
      <c r="E137" s="24" t="s">
        <v>540</v>
      </c>
      <c r="F137" s="26">
        <v>675</v>
      </c>
      <c r="G137" s="75">
        <v>12200</v>
      </c>
      <c r="H137" s="75">
        <v>32742</v>
      </c>
      <c r="I137" s="76">
        <v>43740</v>
      </c>
      <c r="J137" s="112">
        <f t="shared" si="14"/>
        <v>76482</v>
      </c>
      <c r="K137" s="92">
        <f t="shared" si="15"/>
        <v>0.42810072958343137</v>
      </c>
      <c r="L137" s="77">
        <v>120</v>
      </c>
      <c r="M137" s="106">
        <v>207</v>
      </c>
      <c r="N137" s="114">
        <f t="shared" si="16"/>
        <v>327</v>
      </c>
      <c r="O137" s="65" t="s">
        <v>408</v>
      </c>
      <c r="P137" s="66" t="s">
        <v>399</v>
      </c>
      <c r="Q137" s="67"/>
      <c r="R137" s="134">
        <v>0.9</v>
      </c>
      <c r="S137" s="78">
        <v>41976</v>
      </c>
      <c r="T137" s="78">
        <v>107575</v>
      </c>
      <c r="U137" s="79"/>
      <c r="V137" s="113">
        <f t="shared" si="12"/>
        <v>107575</v>
      </c>
      <c r="W137" s="95">
        <f t="shared" si="13"/>
        <v>1</v>
      </c>
      <c r="X137" s="80">
        <v>360</v>
      </c>
      <c r="Y137" s="108"/>
      <c r="Z137" s="115">
        <f t="shared" si="17"/>
        <v>360</v>
      </c>
      <c r="AA137" s="81" t="s">
        <v>412</v>
      </c>
      <c r="AB137" s="82"/>
      <c r="AC137" s="83"/>
      <c r="AD137" s="84">
        <v>0</v>
      </c>
    </row>
    <row r="138" spans="1:30" ht="15" customHeight="1">
      <c r="A138" s="23">
        <v>784</v>
      </c>
      <c r="B138" s="24" t="s">
        <v>280</v>
      </c>
      <c r="C138" s="24" t="s">
        <v>384</v>
      </c>
      <c r="D138" s="25">
        <v>8</v>
      </c>
      <c r="E138" s="24" t="s">
        <v>541</v>
      </c>
      <c r="F138" s="26">
        <v>924</v>
      </c>
      <c r="G138" s="75">
        <v>10300</v>
      </c>
      <c r="H138" s="75">
        <v>109239</v>
      </c>
      <c r="I138" s="76">
        <v>99731</v>
      </c>
      <c r="J138" s="112">
        <f t="shared" si="14"/>
        <v>208970</v>
      </c>
      <c r="K138" s="92">
        <f t="shared" si="15"/>
        <v>0.52274967698712738</v>
      </c>
      <c r="L138" s="77">
        <v>242</v>
      </c>
      <c r="M138" s="106">
        <v>299</v>
      </c>
      <c r="N138" s="114">
        <f t="shared" si="16"/>
        <v>541</v>
      </c>
      <c r="O138" s="65" t="s">
        <v>405</v>
      </c>
      <c r="P138" s="66" t="s">
        <v>478</v>
      </c>
      <c r="Q138" s="67"/>
      <c r="R138" s="134">
        <v>1.3</v>
      </c>
      <c r="S138" s="78">
        <v>9506</v>
      </c>
      <c r="T138" s="78">
        <v>174078</v>
      </c>
      <c r="U138" s="79">
        <v>99233</v>
      </c>
      <c r="V138" s="113">
        <f t="shared" si="12"/>
        <v>273311</v>
      </c>
      <c r="W138" s="95">
        <f t="shared" si="13"/>
        <v>0.63692277295827826</v>
      </c>
      <c r="X138" s="80">
        <v>472</v>
      </c>
      <c r="Y138" s="108">
        <v>437</v>
      </c>
      <c r="Z138" s="115">
        <f t="shared" si="17"/>
        <v>909</v>
      </c>
      <c r="AA138" s="81" t="s">
        <v>405</v>
      </c>
      <c r="AB138" s="82" t="s">
        <v>538</v>
      </c>
      <c r="AC138" s="83"/>
      <c r="AD138" s="84">
        <v>1.9</v>
      </c>
    </row>
    <row r="139" spans="1:30" ht="15" customHeight="1">
      <c r="A139" s="23">
        <v>496</v>
      </c>
      <c r="B139" s="24" t="s">
        <v>116</v>
      </c>
      <c r="C139" s="24" t="s">
        <v>112</v>
      </c>
      <c r="D139" s="25">
        <v>8</v>
      </c>
      <c r="E139" s="24" t="s">
        <v>541</v>
      </c>
      <c r="F139" s="26">
        <v>2988</v>
      </c>
      <c r="G139" s="75">
        <v>120500</v>
      </c>
      <c r="H139" s="75">
        <v>331754</v>
      </c>
      <c r="I139" s="76">
        <v>432325</v>
      </c>
      <c r="J139" s="112">
        <f t="shared" si="14"/>
        <v>764079</v>
      </c>
      <c r="K139" s="92">
        <f t="shared" si="15"/>
        <v>0.43418808788096519</v>
      </c>
      <c r="L139" s="77">
        <v>300</v>
      </c>
      <c r="M139" s="106">
        <v>414</v>
      </c>
      <c r="N139" s="114">
        <f t="shared" si="16"/>
        <v>714</v>
      </c>
      <c r="O139" s="65" t="s">
        <v>408</v>
      </c>
      <c r="P139" s="66" t="s">
        <v>399</v>
      </c>
      <c r="Q139" s="67"/>
      <c r="R139" s="134">
        <v>1.8</v>
      </c>
      <c r="S139" s="78">
        <v>210960</v>
      </c>
      <c r="T139" s="78">
        <v>0</v>
      </c>
      <c r="U139" s="79">
        <v>889922</v>
      </c>
      <c r="V139" s="113">
        <f t="shared" si="12"/>
        <v>889922</v>
      </c>
      <c r="W139" s="95">
        <f t="shared" si="13"/>
        <v>0</v>
      </c>
      <c r="X139" s="80">
        <v>0</v>
      </c>
      <c r="Y139" s="108">
        <v>920</v>
      </c>
      <c r="Z139" s="115">
        <f t="shared" si="17"/>
        <v>920</v>
      </c>
      <c r="AA139" s="81" t="s">
        <v>414</v>
      </c>
      <c r="AB139" s="82"/>
      <c r="AC139" s="83"/>
      <c r="AD139" s="84">
        <v>4</v>
      </c>
    </row>
    <row r="140" spans="1:30" ht="15" customHeight="1">
      <c r="A140" s="23">
        <v>581</v>
      </c>
      <c r="B140" s="24" t="s">
        <v>164</v>
      </c>
      <c r="C140" s="24" t="s">
        <v>164</v>
      </c>
      <c r="D140" s="25">
        <v>5</v>
      </c>
      <c r="E140" s="24" t="s">
        <v>548</v>
      </c>
      <c r="F140" s="26">
        <v>5351</v>
      </c>
      <c r="G140" s="75">
        <v>37048</v>
      </c>
      <c r="H140" s="75">
        <v>245576</v>
      </c>
      <c r="I140" s="76">
        <v>881100</v>
      </c>
      <c r="J140" s="112">
        <f t="shared" si="14"/>
        <v>1126676</v>
      </c>
      <c r="K140" s="92">
        <f t="shared" si="15"/>
        <v>0.21796505827762375</v>
      </c>
      <c r="L140" s="77">
        <v>111</v>
      </c>
      <c r="M140" s="106">
        <v>276</v>
      </c>
      <c r="N140" s="114">
        <f t="shared" si="16"/>
        <v>387</v>
      </c>
      <c r="O140" s="65" t="s">
        <v>405</v>
      </c>
      <c r="P140" s="66"/>
      <c r="Q140" s="67"/>
      <c r="R140" s="134">
        <v>1.2</v>
      </c>
      <c r="S140" s="78">
        <v>45520</v>
      </c>
      <c r="T140" s="78">
        <v>756719</v>
      </c>
      <c r="U140" s="79">
        <v>1668524</v>
      </c>
      <c r="V140" s="113">
        <f t="shared" si="12"/>
        <v>2425243</v>
      </c>
      <c r="W140" s="95">
        <f t="shared" si="13"/>
        <v>0.31201780605077511</v>
      </c>
      <c r="X140" s="80">
        <v>217.5</v>
      </c>
      <c r="Y140" s="108">
        <v>529</v>
      </c>
      <c r="Z140" s="115">
        <f t="shared" si="17"/>
        <v>746.5</v>
      </c>
      <c r="AA140" s="81" t="s">
        <v>400</v>
      </c>
      <c r="AB140" s="82" t="s">
        <v>538</v>
      </c>
      <c r="AC140" s="83"/>
      <c r="AD140" s="84">
        <v>2.2999999999999998</v>
      </c>
    </row>
    <row r="141" spans="1:30" ht="15" customHeight="1">
      <c r="A141" s="23">
        <v>739</v>
      </c>
      <c r="B141" s="24" t="s">
        <v>253</v>
      </c>
      <c r="C141" s="24" t="s">
        <v>257</v>
      </c>
      <c r="D141" s="25">
        <v>2</v>
      </c>
      <c r="E141" s="24" t="s">
        <v>544</v>
      </c>
      <c r="F141" s="26">
        <v>3734</v>
      </c>
      <c r="G141" s="75"/>
      <c r="H141" s="75"/>
      <c r="I141" s="76"/>
      <c r="J141" s="112" t="str">
        <f t="shared" si="14"/>
        <v xml:space="preserve"> </v>
      </c>
      <c r="K141" s="92" t="str">
        <f t="shared" si="15"/>
        <v xml:space="preserve"> </v>
      </c>
      <c r="L141" s="77"/>
      <c r="M141" s="106"/>
      <c r="N141" s="114" t="str">
        <f t="shared" si="16"/>
        <v xml:space="preserve"> </v>
      </c>
      <c r="O141" s="65"/>
      <c r="P141" s="66"/>
      <c r="Q141" s="67"/>
      <c r="R141" s="134"/>
      <c r="S141" s="78"/>
      <c r="T141" s="78"/>
      <c r="U141" s="79"/>
      <c r="V141" s="113" t="str">
        <f t="shared" si="12"/>
        <v xml:space="preserve"> </v>
      </c>
      <c r="W141" s="95" t="str">
        <f t="shared" si="13"/>
        <v xml:space="preserve"> </v>
      </c>
      <c r="X141" s="80"/>
      <c r="Y141" s="108"/>
      <c r="Z141" s="115" t="str">
        <f t="shared" si="17"/>
        <v xml:space="preserve"> </v>
      </c>
      <c r="AA141" s="81"/>
      <c r="AB141" s="82"/>
      <c r="AC141" s="83"/>
      <c r="AD141" s="84"/>
    </row>
    <row r="142" spans="1:30" ht="15" customHeight="1">
      <c r="A142" s="23">
        <v>582</v>
      </c>
      <c r="B142" s="24" t="s">
        <v>165</v>
      </c>
      <c r="C142" s="24" t="s">
        <v>164</v>
      </c>
      <c r="D142" s="25">
        <v>8</v>
      </c>
      <c r="E142" s="24" t="s">
        <v>541</v>
      </c>
      <c r="F142" s="26">
        <v>406</v>
      </c>
      <c r="G142" s="75">
        <v>44040</v>
      </c>
      <c r="H142" s="75"/>
      <c r="I142" s="76"/>
      <c r="J142" s="112">
        <v>106240</v>
      </c>
      <c r="K142" s="92" t="str">
        <f t="shared" si="15"/>
        <v xml:space="preserve"> </v>
      </c>
      <c r="L142" s="77">
        <v>145</v>
      </c>
      <c r="M142" s="106">
        <v>230</v>
      </c>
      <c r="N142" s="114">
        <f t="shared" si="16"/>
        <v>375</v>
      </c>
      <c r="O142" s="65" t="s">
        <v>399</v>
      </c>
      <c r="P142" s="66"/>
      <c r="Q142" s="67"/>
      <c r="R142" s="134">
        <v>1</v>
      </c>
      <c r="S142" s="78">
        <v>68864</v>
      </c>
      <c r="T142" s="78"/>
      <c r="U142" s="79"/>
      <c r="V142" s="113">
        <v>194548</v>
      </c>
      <c r="W142" s="95" t="str">
        <f t="shared" si="13"/>
        <v xml:space="preserve"> </v>
      </c>
      <c r="X142" s="80">
        <v>333.5</v>
      </c>
      <c r="Y142" s="108">
        <v>529</v>
      </c>
      <c r="Z142" s="115">
        <f t="shared" si="17"/>
        <v>862.5</v>
      </c>
      <c r="AA142" s="81" t="s">
        <v>408</v>
      </c>
      <c r="AB142" s="82"/>
      <c r="AC142" s="83"/>
      <c r="AD142" s="84">
        <v>2.2999999999999998</v>
      </c>
    </row>
    <row r="143" spans="1:30" ht="15" customHeight="1">
      <c r="A143" s="23">
        <v>362</v>
      </c>
      <c r="B143" s="24" t="s">
        <v>53</v>
      </c>
      <c r="C143" s="24" t="s">
        <v>42</v>
      </c>
      <c r="D143" s="25">
        <v>2</v>
      </c>
      <c r="E143" s="24" t="s">
        <v>544</v>
      </c>
      <c r="F143" s="26">
        <v>10667</v>
      </c>
      <c r="G143" s="75">
        <v>43207.85</v>
      </c>
      <c r="H143" s="75">
        <v>268012.86</v>
      </c>
      <c r="I143" s="76">
        <v>1290108.42</v>
      </c>
      <c r="J143" s="112">
        <f>IF(SUM(H143:I1433)&gt;0,SUM(H143:I143)," ")</f>
        <v>1558121.2799999998</v>
      </c>
      <c r="K143" s="92">
        <f t="shared" si="15"/>
        <v>0.1720102686743358</v>
      </c>
      <c r="L143" s="77">
        <v>105</v>
      </c>
      <c r="M143" s="106">
        <v>368</v>
      </c>
      <c r="N143" s="114">
        <f t="shared" si="16"/>
        <v>473</v>
      </c>
      <c r="O143" s="65" t="s">
        <v>406</v>
      </c>
      <c r="P143" s="66"/>
      <c r="Q143" s="67"/>
      <c r="R143" s="134">
        <v>1.6</v>
      </c>
      <c r="S143" s="78">
        <v>528348.6</v>
      </c>
      <c r="T143" s="78">
        <v>251920.19</v>
      </c>
      <c r="U143" s="79">
        <v>1734022.04</v>
      </c>
      <c r="V143" s="113">
        <f t="shared" si="12"/>
        <v>1985942.23</v>
      </c>
      <c r="W143" s="95">
        <v>17905.191900000002</v>
      </c>
      <c r="X143" s="80">
        <v>105</v>
      </c>
      <c r="Y143" s="108">
        <v>460</v>
      </c>
      <c r="Z143" s="115">
        <f t="shared" si="17"/>
        <v>565</v>
      </c>
      <c r="AA143" s="81" t="s">
        <v>406</v>
      </c>
      <c r="AB143" s="82"/>
      <c r="AC143" s="83"/>
      <c r="AD143" s="84">
        <v>2</v>
      </c>
    </row>
    <row r="144" spans="1:30" ht="15" customHeight="1">
      <c r="A144" s="23">
        <v>868</v>
      </c>
      <c r="B144" s="24" t="s">
        <v>297</v>
      </c>
      <c r="C144" s="24" t="s">
        <v>311</v>
      </c>
      <c r="D144" s="25">
        <v>7</v>
      </c>
      <c r="E144" s="24" t="s">
        <v>540</v>
      </c>
      <c r="F144" s="26">
        <v>258</v>
      </c>
      <c r="G144" s="75"/>
      <c r="H144" s="75"/>
      <c r="I144" s="76"/>
      <c r="J144" s="112" t="str">
        <f t="shared" si="14"/>
        <v xml:space="preserve"> </v>
      </c>
      <c r="K144" s="92" t="str">
        <f t="shared" si="15"/>
        <v xml:space="preserve"> </v>
      </c>
      <c r="L144" s="77"/>
      <c r="M144" s="106"/>
      <c r="N144" s="114" t="str">
        <f t="shared" si="16"/>
        <v xml:space="preserve"> </v>
      </c>
      <c r="O144" s="65"/>
      <c r="P144" s="66"/>
      <c r="Q144" s="67"/>
      <c r="R144" s="134"/>
      <c r="S144" s="78"/>
      <c r="T144" s="78"/>
      <c r="U144" s="79"/>
      <c r="V144" s="113" t="str">
        <f t="shared" si="12"/>
        <v xml:space="preserve"> </v>
      </c>
      <c r="W144" s="95" t="str">
        <f t="shared" si="13"/>
        <v xml:space="preserve"> </v>
      </c>
      <c r="X144" s="80"/>
      <c r="Y144" s="108"/>
      <c r="Z144" s="115" t="str">
        <f t="shared" si="17"/>
        <v xml:space="preserve"> </v>
      </c>
      <c r="AA144" s="81"/>
      <c r="AB144" s="82"/>
      <c r="AC144" s="83"/>
      <c r="AD144" s="84"/>
    </row>
    <row r="145" spans="1:30" ht="15" customHeight="1">
      <c r="A145" s="23">
        <v>540</v>
      </c>
      <c r="B145" s="24" t="s">
        <v>131</v>
      </c>
      <c r="C145" s="24" t="s">
        <v>129</v>
      </c>
      <c r="D145" s="25">
        <v>2</v>
      </c>
      <c r="E145" s="24" t="s">
        <v>544</v>
      </c>
      <c r="F145" s="26">
        <v>4233</v>
      </c>
      <c r="G145" s="75">
        <v>32647</v>
      </c>
      <c r="H145" s="75">
        <v>215593</v>
      </c>
      <c r="I145" s="76">
        <v>318737</v>
      </c>
      <c r="J145" s="112">
        <f t="shared" si="14"/>
        <v>534330</v>
      </c>
      <c r="K145" s="92">
        <f t="shared" si="15"/>
        <v>0.40348286639342729</v>
      </c>
      <c r="L145" s="77">
        <v>157</v>
      </c>
      <c r="M145" s="106">
        <v>253</v>
      </c>
      <c r="N145" s="114">
        <f t="shared" si="16"/>
        <v>410</v>
      </c>
      <c r="O145" s="65" t="s">
        <v>399</v>
      </c>
      <c r="P145" s="66" t="s">
        <v>406</v>
      </c>
      <c r="Q145" s="67" t="s">
        <v>478</v>
      </c>
      <c r="R145" s="134">
        <v>1.1000000000000001</v>
      </c>
      <c r="S145" s="78">
        <v>65901</v>
      </c>
      <c r="T145" s="78">
        <v>322045</v>
      </c>
      <c r="U145" s="79">
        <v>597704</v>
      </c>
      <c r="V145" s="113">
        <f t="shared" si="12"/>
        <v>919749</v>
      </c>
      <c r="W145" s="95">
        <f t="shared" si="13"/>
        <v>0.3501444415813445</v>
      </c>
      <c r="X145" s="80">
        <v>175</v>
      </c>
      <c r="Y145" s="108">
        <v>483</v>
      </c>
      <c r="Z145" s="115">
        <f t="shared" si="17"/>
        <v>658</v>
      </c>
      <c r="AA145" s="81" t="s">
        <v>399</v>
      </c>
      <c r="AB145" s="82" t="s">
        <v>538</v>
      </c>
      <c r="AC145" s="83"/>
      <c r="AD145" s="84">
        <v>2.1</v>
      </c>
    </row>
    <row r="146" spans="1:30" ht="18" customHeight="1">
      <c r="A146" s="23">
        <v>540</v>
      </c>
      <c r="B146" s="86" t="s">
        <v>605</v>
      </c>
      <c r="C146" s="24" t="s">
        <v>129</v>
      </c>
      <c r="D146" s="25"/>
      <c r="E146" s="24"/>
      <c r="F146" s="26"/>
      <c r="G146" s="75" t="s">
        <v>659</v>
      </c>
      <c r="H146" s="75">
        <v>2092</v>
      </c>
      <c r="I146" s="76">
        <v>7189</v>
      </c>
      <c r="J146" s="112">
        <f t="shared" si="14"/>
        <v>9281</v>
      </c>
      <c r="K146" s="92">
        <f t="shared" si="15"/>
        <v>0.22540674496282728</v>
      </c>
      <c r="L146" s="77">
        <v>155</v>
      </c>
      <c r="M146" s="106">
        <v>391</v>
      </c>
      <c r="N146" s="114">
        <f t="shared" si="16"/>
        <v>546</v>
      </c>
      <c r="O146" s="65" t="s">
        <v>406</v>
      </c>
      <c r="P146" s="66" t="s">
        <v>478</v>
      </c>
      <c r="Q146" s="67"/>
      <c r="R146" s="134">
        <v>1.7</v>
      </c>
      <c r="S146" s="78"/>
      <c r="T146" s="78"/>
      <c r="U146" s="79"/>
      <c r="V146" s="113" t="str">
        <f t="shared" si="12"/>
        <v xml:space="preserve"> </v>
      </c>
      <c r="W146" s="95" t="str">
        <f t="shared" si="13"/>
        <v xml:space="preserve"> </v>
      </c>
      <c r="X146" s="80"/>
      <c r="Y146" s="108"/>
      <c r="Z146" s="115" t="str">
        <f t="shared" si="17"/>
        <v xml:space="preserve"> </v>
      </c>
      <c r="AA146" s="81"/>
      <c r="AB146" s="82"/>
      <c r="AC146" s="83"/>
      <c r="AD146" s="84"/>
    </row>
    <row r="147" spans="1:30" ht="15" customHeight="1">
      <c r="A147" s="23">
        <v>738</v>
      </c>
      <c r="B147" s="24" t="s">
        <v>252</v>
      </c>
      <c r="C147" s="24" t="s">
        <v>257</v>
      </c>
      <c r="D147" s="25">
        <v>7</v>
      </c>
      <c r="E147" s="24" t="s">
        <v>540</v>
      </c>
      <c r="F147" s="26">
        <v>648</v>
      </c>
      <c r="G147" s="75"/>
      <c r="H147" s="75"/>
      <c r="I147" s="76"/>
      <c r="J147" s="112" t="str">
        <f t="shared" si="14"/>
        <v xml:space="preserve"> </v>
      </c>
      <c r="K147" s="92" t="str">
        <f t="shared" si="15"/>
        <v xml:space="preserve"> </v>
      </c>
      <c r="L147" s="77"/>
      <c r="M147" s="106"/>
      <c r="N147" s="114" t="str">
        <f t="shared" si="16"/>
        <v xml:space="preserve"> </v>
      </c>
      <c r="O147" s="65"/>
      <c r="P147" s="66"/>
      <c r="Q147" s="67"/>
      <c r="R147" s="134"/>
      <c r="S147" s="78"/>
      <c r="T147" s="78"/>
      <c r="U147" s="79"/>
      <c r="V147" s="113" t="str">
        <f t="shared" si="12"/>
        <v xml:space="preserve"> </v>
      </c>
      <c r="W147" s="95" t="str">
        <f t="shared" si="13"/>
        <v xml:space="preserve"> </v>
      </c>
      <c r="X147" s="80"/>
      <c r="Y147" s="108"/>
      <c r="Z147" s="115" t="str">
        <f t="shared" si="17"/>
        <v xml:space="preserve"> </v>
      </c>
      <c r="AA147" s="81"/>
      <c r="AB147" s="82"/>
      <c r="AC147" s="83"/>
      <c r="AD147" s="84"/>
    </row>
    <row r="148" spans="1:30" ht="15" customHeight="1">
      <c r="A148" s="23">
        <v>304</v>
      </c>
      <c r="B148" s="24" t="s">
        <v>11</v>
      </c>
      <c r="C148" s="24" t="s">
        <v>8</v>
      </c>
      <c r="D148" s="25">
        <v>8</v>
      </c>
      <c r="E148" s="24" t="s">
        <v>541</v>
      </c>
      <c r="F148" s="26">
        <v>1528</v>
      </c>
      <c r="G148" s="75">
        <v>62975</v>
      </c>
      <c r="H148" s="75">
        <v>85000</v>
      </c>
      <c r="I148" s="76">
        <v>166273</v>
      </c>
      <c r="J148" s="112">
        <f t="shared" si="14"/>
        <v>251273</v>
      </c>
      <c r="K148" s="92">
        <f t="shared" si="15"/>
        <v>0.33827749101574783</v>
      </c>
      <c r="L148" s="77">
        <v>100</v>
      </c>
      <c r="M148" s="106">
        <v>333.5</v>
      </c>
      <c r="N148" s="114">
        <f t="shared" si="16"/>
        <v>433.5</v>
      </c>
      <c r="O148" s="65" t="s">
        <v>408</v>
      </c>
      <c r="P148" s="66"/>
      <c r="Q148" s="67"/>
      <c r="R148" s="134">
        <v>1.45</v>
      </c>
      <c r="S148" s="78">
        <v>58935</v>
      </c>
      <c r="T148" s="78">
        <v>76500</v>
      </c>
      <c r="U148" s="79">
        <v>196132</v>
      </c>
      <c r="V148" s="113">
        <f t="shared" si="12"/>
        <v>272632</v>
      </c>
      <c r="W148" s="95">
        <f t="shared" si="13"/>
        <v>0.28059802224243668</v>
      </c>
      <c r="X148" s="80">
        <v>135</v>
      </c>
      <c r="Y148" s="108">
        <v>460</v>
      </c>
      <c r="Z148" s="115">
        <f t="shared" si="17"/>
        <v>595</v>
      </c>
      <c r="AA148" s="81" t="s">
        <v>408</v>
      </c>
      <c r="AB148" s="82" t="s">
        <v>538</v>
      </c>
      <c r="AC148" s="83"/>
      <c r="AD148" s="84">
        <v>2</v>
      </c>
    </row>
    <row r="149" spans="1:30" ht="15" customHeight="1">
      <c r="A149" s="23">
        <v>564</v>
      </c>
      <c r="B149" s="24" t="s">
        <v>150</v>
      </c>
      <c r="C149" s="24" t="s">
        <v>149</v>
      </c>
      <c r="D149" s="25">
        <v>6</v>
      </c>
      <c r="E149" s="24" t="s">
        <v>380</v>
      </c>
      <c r="F149" s="26">
        <v>935</v>
      </c>
      <c r="G149" s="75"/>
      <c r="H149" s="75"/>
      <c r="I149" s="76"/>
      <c r="J149" s="112" t="str">
        <f t="shared" si="14"/>
        <v xml:space="preserve"> </v>
      </c>
      <c r="K149" s="92" t="str">
        <f t="shared" si="15"/>
        <v xml:space="preserve"> </v>
      </c>
      <c r="L149" s="77">
        <v>126</v>
      </c>
      <c r="M149" s="106"/>
      <c r="N149" s="114">
        <f t="shared" si="16"/>
        <v>126</v>
      </c>
      <c r="O149" s="65" t="s">
        <v>399</v>
      </c>
      <c r="P149" s="66"/>
      <c r="Q149" s="67"/>
      <c r="R149" s="134">
        <v>0</v>
      </c>
      <c r="S149" s="78">
        <v>9000</v>
      </c>
      <c r="T149" s="78">
        <v>135202.15</v>
      </c>
      <c r="U149" s="79"/>
      <c r="V149" s="113">
        <f t="shared" si="12"/>
        <v>135202.15</v>
      </c>
      <c r="W149" s="95">
        <f t="shared" si="13"/>
        <v>1</v>
      </c>
      <c r="X149" s="80">
        <v>446.1</v>
      </c>
      <c r="Y149" s="108"/>
      <c r="Z149" s="115">
        <f t="shared" si="17"/>
        <v>446.1</v>
      </c>
      <c r="AA149" s="81" t="s">
        <v>412</v>
      </c>
      <c r="AB149" s="82"/>
      <c r="AC149" s="83"/>
      <c r="AD149" s="84">
        <v>0</v>
      </c>
    </row>
    <row r="150" spans="1:30" ht="15" customHeight="1">
      <c r="A150" s="23">
        <v>565</v>
      </c>
      <c r="B150" s="24" t="s">
        <v>151</v>
      </c>
      <c r="C150" s="24" t="s">
        <v>149</v>
      </c>
      <c r="D150" s="25">
        <v>5</v>
      </c>
      <c r="E150" s="24" t="s">
        <v>548</v>
      </c>
      <c r="F150" s="26">
        <v>1278</v>
      </c>
      <c r="G150" s="75">
        <v>67600</v>
      </c>
      <c r="H150" s="75">
        <v>415478.05</v>
      </c>
      <c r="I150" s="76">
        <v>150546.1</v>
      </c>
      <c r="J150" s="112">
        <f t="shared" si="14"/>
        <v>566024.15</v>
      </c>
      <c r="K150" s="92">
        <f t="shared" si="15"/>
        <v>0.734028839582198</v>
      </c>
      <c r="L150" s="77">
        <v>740</v>
      </c>
      <c r="M150" s="106">
        <v>154.1</v>
      </c>
      <c r="N150" s="114">
        <f t="shared" si="16"/>
        <v>894.1</v>
      </c>
      <c r="O150" s="65" t="s">
        <v>405</v>
      </c>
      <c r="P150" s="66"/>
      <c r="Q150" s="67"/>
      <c r="R150" s="134">
        <v>0.67</v>
      </c>
      <c r="S150" s="78">
        <v>57000</v>
      </c>
      <c r="T150" s="78">
        <v>306750</v>
      </c>
      <c r="U150" s="79">
        <v>86804</v>
      </c>
      <c r="V150" s="113">
        <f t="shared" si="12"/>
        <v>393554</v>
      </c>
      <c r="W150" s="95">
        <f t="shared" si="13"/>
        <v>0.77943560477088281</v>
      </c>
      <c r="X150" s="80">
        <v>270</v>
      </c>
      <c r="Y150" s="108">
        <v>186</v>
      </c>
      <c r="Z150" s="115">
        <f t="shared" si="17"/>
        <v>456</v>
      </c>
      <c r="AA150" s="81" t="s">
        <v>412</v>
      </c>
      <c r="AB150" s="82" t="s">
        <v>539</v>
      </c>
      <c r="AC150" s="83"/>
      <c r="AD150" s="84">
        <v>0.5</v>
      </c>
    </row>
    <row r="151" spans="1:30" ht="15" customHeight="1">
      <c r="A151" s="23">
        <v>305</v>
      </c>
      <c r="B151" s="24" t="s">
        <v>12</v>
      </c>
      <c r="C151" s="24" t="s">
        <v>8</v>
      </c>
      <c r="D151" s="25">
        <v>8</v>
      </c>
      <c r="E151" s="24" t="s">
        <v>541</v>
      </c>
      <c r="F151" s="26">
        <v>1152</v>
      </c>
      <c r="G151" s="75">
        <v>23942</v>
      </c>
      <c r="H151" s="75">
        <v>64700</v>
      </c>
      <c r="I151" s="76">
        <v>97578</v>
      </c>
      <c r="J151" s="112">
        <f t="shared" si="14"/>
        <v>162278</v>
      </c>
      <c r="K151" s="92">
        <f t="shared" si="15"/>
        <v>0.39869852968362934</v>
      </c>
      <c r="L151" s="77">
        <v>120</v>
      </c>
      <c r="M151" s="106">
        <v>230</v>
      </c>
      <c r="N151" s="114">
        <f t="shared" si="16"/>
        <v>350</v>
      </c>
      <c r="O151" s="65" t="s">
        <v>399</v>
      </c>
      <c r="P151" s="66"/>
      <c r="Q151" s="67"/>
      <c r="R151" s="134">
        <v>1</v>
      </c>
      <c r="S151" s="78">
        <v>24000</v>
      </c>
      <c r="T151" s="78">
        <v>63425</v>
      </c>
      <c r="U151" s="79">
        <v>104481</v>
      </c>
      <c r="V151" s="113">
        <f t="shared" si="12"/>
        <v>167906</v>
      </c>
      <c r="W151" s="95">
        <f t="shared" si="13"/>
        <v>0.37774111705358948</v>
      </c>
      <c r="X151" s="80">
        <v>175</v>
      </c>
      <c r="Y151" s="108">
        <v>345</v>
      </c>
      <c r="Z151" s="115">
        <f t="shared" si="17"/>
        <v>520</v>
      </c>
      <c r="AA151" s="81" t="s">
        <v>399</v>
      </c>
      <c r="AB151" s="82" t="s">
        <v>554</v>
      </c>
      <c r="AC151" s="83"/>
      <c r="AD151" s="84">
        <v>1.5</v>
      </c>
    </row>
    <row r="152" spans="1:30" ht="15" customHeight="1">
      <c r="A152" s="23">
        <v>869</v>
      </c>
      <c r="B152" s="24" t="s">
        <v>298</v>
      </c>
      <c r="C152" s="24" t="s">
        <v>311</v>
      </c>
      <c r="D152" s="25">
        <v>4</v>
      </c>
      <c r="E152" s="24" t="s">
        <v>543</v>
      </c>
      <c r="F152" s="26">
        <v>927</v>
      </c>
      <c r="G152" s="75">
        <v>0</v>
      </c>
      <c r="H152" s="75"/>
      <c r="I152" s="76"/>
      <c r="J152" s="112">
        <v>39623</v>
      </c>
      <c r="K152" s="92" t="str">
        <f t="shared" si="15"/>
        <v xml:space="preserve"> </v>
      </c>
      <c r="L152" s="77">
        <v>104</v>
      </c>
      <c r="M152" s="106">
        <v>230</v>
      </c>
      <c r="N152" s="114">
        <f t="shared" si="16"/>
        <v>334</v>
      </c>
      <c r="O152" s="65" t="s">
        <v>405</v>
      </c>
      <c r="P152" s="66" t="s">
        <v>478</v>
      </c>
      <c r="Q152" s="67"/>
      <c r="R152" s="134">
        <v>1</v>
      </c>
      <c r="S152" s="78">
        <v>0</v>
      </c>
      <c r="T152" s="78"/>
      <c r="U152" s="79"/>
      <c r="V152" s="113">
        <v>67817</v>
      </c>
      <c r="W152" s="95" t="str">
        <f t="shared" si="13"/>
        <v xml:space="preserve"> </v>
      </c>
      <c r="X152" s="80">
        <v>128</v>
      </c>
      <c r="Y152" s="108">
        <v>345</v>
      </c>
      <c r="Z152" s="115">
        <f t="shared" si="17"/>
        <v>473</v>
      </c>
      <c r="AA152" s="81" t="s">
        <v>405</v>
      </c>
      <c r="AB152" s="82"/>
      <c r="AC152" s="83"/>
      <c r="AD152" s="84">
        <v>1.5</v>
      </c>
    </row>
    <row r="153" spans="1:30" ht="15" customHeight="1">
      <c r="A153" s="23">
        <v>870</v>
      </c>
      <c r="B153" s="24" t="s">
        <v>299</v>
      </c>
      <c r="C153" s="24" t="s">
        <v>311</v>
      </c>
      <c r="D153" s="25">
        <v>2</v>
      </c>
      <c r="E153" s="24" t="s">
        <v>544</v>
      </c>
      <c r="F153" s="26">
        <v>3632</v>
      </c>
      <c r="G153" s="75">
        <v>155600.85</v>
      </c>
      <c r="H153" s="75">
        <v>94152.45</v>
      </c>
      <c r="I153" s="76">
        <v>426743</v>
      </c>
      <c r="J153" s="112">
        <f t="shared" si="14"/>
        <v>520895.45</v>
      </c>
      <c r="K153" s="92">
        <f t="shared" si="15"/>
        <v>0.18075114689521668</v>
      </c>
      <c r="L153" s="77">
        <v>110</v>
      </c>
      <c r="M153" s="106">
        <v>437</v>
      </c>
      <c r="N153" s="114">
        <f t="shared" si="16"/>
        <v>547</v>
      </c>
      <c r="O153" s="65" t="s">
        <v>406</v>
      </c>
      <c r="P153" s="66"/>
      <c r="Q153" s="67"/>
      <c r="R153" s="134">
        <v>1.9</v>
      </c>
      <c r="S153" s="78">
        <v>26120</v>
      </c>
      <c r="T153" s="78">
        <v>145818.75</v>
      </c>
      <c r="U153" s="79">
        <v>422457.35</v>
      </c>
      <c r="V153" s="113">
        <f t="shared" si="12"/>
        <v>568276.1</v>
      </c>
      <c r="W153" s="95">
        <f t="shared" si="13"/>
        <v>0.25659842108439895</v>
      </c>
      <c r="X153" s="80">
        <v>125</v>
      </c>
      <c r="Y153" s="108">
        <v>391</v>
      </c>
      <c r="Z153" s="115">
        <f t="shared" si="17"/>
        <v>516</v>
      </c>
      <c r="AA153" s="81" t="s">
        <v>399</v>
      </c>
      <c r="AB153" s="82" t="s">
        <v>538</v>
      </c>
      <c r="AC153" s="83"/>
      <c r="AD153" s="84">
        <v>1.7</v>
      </c>
    </row>
    <row r="154" spans="1:30" ht="15" customHeight="1">
      <c r="A154" s="23">
        <v>411</v>
      </c>
      <c r="B154" s="24" t="s">
        <v>80</v>
      </c>
      <c r="C154" s="24" t="s">
        <v>73</v>
      </c>
      <c r="D154" s="25">
        <v>7</v>
      </c>
      <c r="E154" s="24" t="s">
        <v>540</v>
      </c>
      <c r="F154" s="26">
        <v>441</v>
      </c>
      <c r="G154" s="75">
        <v>0</v>
      </c>
      <c r="H154" s="75"/>
      <c r="I154" s="76"/>
      <c r="J154" s="112">
        <v>55637.8</v>
      </c>
      <c r="K154" s="92" t="str">
        <f t="shared" si="15"/>
        <v xml:space="preserve"> </v>
      </c>
      <c r="L154" s="77">
        <v>147</v>
      </c>
      <c r="M154" s="106">
        <v>184</v>
      </c>
      <c r="N154" s="114">
        <f t="shared" si="16"/>
        <v>331</v>
      </c>
      <c r="O154" s="65" t="s">
        <v>399</v>
      </c>
      <c r="P154" s="66" t="s">
        <v>406</v>
      </c>
      <c r="Q154" s="67" t="s">
        <v>478</v>
      </c>
      <c r="R154" s="134">
        <v>0.8</v>
      </c>
      <c r="S154" s="78"/>
      <c r="T154" s="78"/>
      <c r="U154" s="79"/>
      <c r="V154" s="113">
        <v>45808</v>
      </c>
      <c r="W154" s="95" t="str">
        <f t="shared" si="13"/>
        <v xml:space="preserve"> </v>
      </c>
      <c r="X154" s="80">
        <v>175</v>
      </c>
      <c r="Y154" s="108">
        <v>460</v>
      </c>
      <c r="Z154" s="115">
        <f t="shared" si="17"/>
        <v>635</v>
      </c>
      <c r="AA154" s="81" t="s">
        <v>399</v>
      </c>
      <c r="AB154" s="82" t="s">
        <v>538</v>
      </c>
      <c r="AC154" s="83"/>
      <c r="AD154" s="84">
        <v>2</v>
      </c>
    </row>
    <row r="155" spans="1:30" ht="15" customHeight="1">
      <c r="A155" s="23">
        <v>871</v>
      </c>
      <c r="B155" s="24" t="s">
        <v>300</v>
      </c>
      <c r="C155" s="24" t="s">
        <v>311</v>
      </c>
      <c r="D155" s="25">
        <v>9</v>
      </c>
      <c r="E155" s="24" t="s">
        <v>32</v>
      </c>
      <c r="F155" s="26">
        <v>50</v>
      </c>
      <c r="G155" s="75">
        <v>0</v>
      </c>
      <c r="H155" s="75">
        <v>3560</v>
      </c>
      <c r="I155" s="76">
        <v>14417</v>
      </c>
      <c r="J155" s="112">
        <f t="shared" si="14"/>
        <v>17977</v>
      </c>
      <c r="K155" s="92">
        <f t="shared" si="15"/>
        <v>0.19803081715525395</v>
      </c>
      <c r="L155" s="77">
        <v>120</v>
      </c>
      <c r="M155" s="106">
        <v>368</v>
      </c>
      <c r="N155" s="114">
        <f t="shared" si="16"/>
        <v>488</v>
      </c>
      <c r="O155" s="65" t="s">
        <v>408</v>
      </c>
      <c r="P155" s="66"/>
      <c r="Q155" s="67"/>
      <c r="R155" s="134">
        <v>1.6</v>
      </c>
      <c r="S155" s="78">
        <v>106680</v>
      </c>
      <c r="T155" s="78"/>
      <c r="U155" s="79"/>
      <c r="V155" s="113" t="str">
        <f t="shared" si="12"/>
        <v xml:space="preserve"> </v>
      </c>
      <c r="W155" s="95" t="str">
        <f t="shared" si="13"/>
        <v xml:space="preserve"> </v>
      </c>
      <c r="X155" s="80"/>
      <c r="Y155" s="108"/>
      <c r="Z155" s="115" t="str">
        <f t="shared" si="17"/>
        <v xml:space="preserve"> </v>
      </c>
      <c r="AA155" s="81"/>
      <c r="AB155" s="82"/>
      <c r="AC155" s="83"/>
      <c r="AD155" s="84"/>
    </row>
    <row r="156" spans="1:30" ht="15" customHeight="1">
      <c r="A156" s="23">
        <v>611</v>
      </c>
      <c r="B156" s="24" t="s">
        <v>184</v>
      </c>
      <c r="C156" s="24" t="s">
        <v>185</v>
      </c>
      <c r="D156" s="25">
        <v>7</v>
      </c>
      <c r="E156" s="24" t="s">
        <v>540</v>
      </c>
      <c r="F156" s="26">
        <v>731</v>
      </c>
      <c r="G156" s="75"/>
      <c r="H156" s="75"/>
      <c r="I156" s="76"/>
      <c r="J156" s="112" t="str">
        <f t="shared" si="14"/>
        <v xml:space="preserve"> </v>
      </c>
      <c r="K156" s="92" t="str">
        <f t="shared" si="15"/>
        <v xml:space="preserve"> </v>
      </c>
      <c r="L156" s="77"/>
      <c r="M156" s="106"/>
      <c r="N156" s="114" t="str">
        <f t="shared" si="16"/>
        <v xml:space="preserve"> </v>
      </c>
      <c r="O156" s="65"/>
      <c r="P156" s="66"/>
      <c r="Q156" s="67"/>
      <c r="R156" s="134"/>
      <c r="S156" s="78"/>
      <c r="T156" s="78"/>
      <c r="U156" s="79"/>
      <c r="V156" s="113" t="str">
        <f t="shared" si="12"/>
        <v xml:space="preserve"> </v>
      </c>
      <c r="W156" s="95" t="str">
        <f t="shared" si="13"/>
        <v xml:space="preserve"> </v>
      </c>
      <c r="X156" s="80"/>
      <c r="Y156" s="108"/>
      <c r="Z156" s="115" t="str">
        <f t="shared" si="17"/>
        <v xml:space="preserve"> </v>
      </c>
      <c r="AA156" s="81"/>
      <c r="AB156" s="82"/>
      <c r="AC156" s="83"/>
      <c r="AD156" s="84"/>
    </row>
    <row r="157" spans="1:30" ht="15" customHeight="1">
      <c r="A157" s="23">
        <v>412</v>
      </c>
      <c r="B157" s="24" t="s">
        <v>81</v>
      </c>
      <c r="C157" s="24" t="s">
        <v>73</v>
      </c>
      <c r="D157" s="25">
        <v>2</v>
      </c>
      <c r="E157" s="24" t="s">
        <v>544</v>
      </c>
      <c r="F157" s="26">
        <v>5563</v>
      </c>
      <c r="G157" s="75">
        <v>162248</v>
      </c>
      <c r="H157" s="75">
        <v>142312</v>
      </c>
      <c r="I157" s="76">
        <v>283646</v>
      </c>
      <c r="J157" s="112">
        <f t="shared" si="14"/>
        <v>425958</v>
      </c>
      <c r="K157" s="92">
        <f t="shared" si="15"/>
        <v>0.33409866700472818</v>
      </c>
      <c r="L157" s="77">
        <v>117</v>
      </c>
      <c r="M157" s="106">
        <v>184</v>
      </c>
      <c r="N157" s="114">
        <f t="shared" si="16"/>
        <v>301</v>
      </c>
      <c r="O157" s="65" t="s">
        <v>406</v>
      </c>
      <c r="P157" s="66" t="s">
        <v>478</v>
      </c>
      <c r="Q157" s="67"/>
      <c r="R157" s="134">
        <v>0.8</v>
      </c>
      <c r="S157" s="78">
        <v>142800</v>
      </c>
      <c r="T157" s="78">
        <v>430898.3</v>
      </c>
      <c r="U157" s="79">
        <v>468847.5</v>
      </c>
      <c r="V157" s="113">
        <f t="shared" si="12"/>
        <v>899745.8</v>
      </c>
      <c r="W157" s="95">
        <f t="shared" si="13"/>
        <v>0.47891115468391182</v>
      </c>
      <c r="X157" s="80">
        <v>325</v>
      </c>
      <c r="Y157" s="108">
        <v>299</v>
      </c>
      <c r="Z157" s="115">
        <f t="shared" si="17"/>
        <v>624</v>
      </c>
      <c r="AA157" s="81" t="s">
        <v>399</v>
      </c>
      <c r="AB157" s="82" t="s">
        <v>538</v>
      </c>
      <c r="AC157" s="83"/>
      <c r="AD157" s="84">
        <v>1.3</v>
      </c>
    </row>
    <row r="158" spans="1:30" ht="15" customHeight="1">
      <c r="A158" s="23">
        <v>872</v>
      </c>
      <c r="B158" s="24" t="s">
        <v>301</v>
      </c>
      <c r="C158" s="24" t="s">
        <v>311</v>
      </c>
      <c r="D158" s="25">
        <v>8</v>
      </c>
      <c r="E158" s="24" t="s">
        <v>541</v>
      </c>
      <c r="F158" s="26">
        <v>842</v>
      </c>
      <c r="G158" s="75"/>
      <c r="H158" s="75"/>
      <c r="I158" s="76"/>
      <c r="J158" s="112" t="str">
        <f t="shared" si="14"/>
        <v xml:space="preserve"> </v>
      </c>
      <c r="K158" s="92" t="str">
        <f t="shared" si="15"/>
        <v xml:space="preserve"> </v>
      </c>
      <c r="L158" s="77"/>
      <c r="M158" s="106"/>
      <c r="N158" s="114" t="str">
        <f t="shared" si="16"/>
        <v xml:space="preserve"> </v>
      </c>
      <c r="O158" s="65"/>
      <c r="P158" s="66"/>
      <c r="Q158" s="67"/>
      <c r="R158" s="134"/>
      <c r="S158" s="78">
        <v>94076.2</v>
      </c>
      <c r="T158" s="78">
        <v>105888.35</v>
      </c>
      <c r="U158" s="79">
        <v>81879.95</v>
      </c>
      <c r="V158" s="113">
        <f t="shared" si="12"/>
        <v>187768.3</v>
      </c>
      <c r="W158" s="95">
        <f t="shared" si="13"/>
        <v>0.56393091911680515</v>
      </c>
      <c r="X158" s="80">
        <v>295</v>
      </c>
      <c r="Y158" s="108">
        <v>437</v>
      </c>
      <c r="Z158" s="115">
        <f t="shared" si="17"/>
        <v>732</v>
      </c>
      <c r="AA158" s="81" t="s">
        <v>399</v>
      </c>
      <c r="AB158" s="82" t="s">
        <v>554</v>
      </c>
      <c r="AC158" s="83"/>
      <c r="AD158" s="84">
        <v>1.9</v>
      </c>
    </row>
    <row r="159" spans="1:30" ht="15" customHeight="1">
      <c r="A159" s="23">
        <v>873</v>
      </c>
      <c r="B159" s="24" t="s">
        <v>302</v>
      </c>
      <c r="C159" s="24" t="s">
        <v>311</v>
      </c>
      <c r="D159" s="25">
        <v>7</v>
      </c>
      <c r="E159" s="24" t="s">
        <v>540</v>
      </c>
      <c r="F159" s="26">
        <v>269</v>
      </c>
      <c r="G159" s="75"/>
      <c r="H159" s="75"/>
      <c r="I159" s="76"/>
      <c r="J159" s="112" t="str">
        <f t="shared" si="14"/>
        <v xml:space="preserve"> </v>
      </c>
      <c r="K159" s="92" t="str">
        <f t="shared" si="15"/>
        <v xml:space="preserve"> </v>
      </c>
      <c r="L159" s="77"/>
      <c r="M159" s="106"/>
      <c r="N159" s="114" t="str">
        <f t="shared" si="16"/>
        <v xml:space="preserve"> </v>
      </c>
      <c r="O159" s="65"/>
      <c r="P159" s="66"/>
      <c r="Q159" s="67"/>
      <c r="R159" s="134"/>
      <c r="S159" s="78"/>
      <c r="T159" s="78"/>
      <c r="U159" s="79"/>
      <c r="V159" s="113" t="str">
        <f t="shared" si="12"/>
        <v xml:space="preserve"> </v>
      </c>
      <c r="W159" s="95" t="str">
        <f t="shared" si="13"/>
        <v xml:space="preserve"> </v>
      </c>
      <c r="X159" s="80"/>
      <c r="Y159" s="108"/>
      <c r="Z159" s="115" t="str">
        <f t="shared" si="17"/>
        <v xml:space="preserve"> </v>
      </c>
      <c r="AA159" s="81"/>
      <c r="AB159" s="82"/>
      <c r="AC159" s="83"/>
      <c r="AD159" s="84"/>
    </row>
    <row r="160" spans="1:30" ht="15" customHeight="1">
      <c r="A160" s="23">
        <v>354</v>
      </c>
      <c r="B160" s="24" t="s">
        <v>45</v>
      </c>
      <c r="C160" s="24" t="s">
        <v>42</v>
      </c>
      <c r="D160" s="25">
        <v>4</v>
      </c>
      <c r="E160" s="24" t="s">
        <v>543</v>
      </c>
      <c r="F160" s="26">
        <v>2639</v>
      </c>
      <c r="G160" s="75">
        <v>26000</v>
      </c>
      <c r="H160" s="75">
        <v>123674.2</v>
      </c>
      <c r="I160" s="76">
        <v>322010</v>
      </c>
      <c r="J160" s="112">
        <f t="shared" si="14"/>
        <v>445684.2</v>
      </c>
      <c r="K160" s="92">
        <f t="shared" si="15"/>
        <v>0.27749289743724365</v>
      </c>
      <c r="L160" s="77">
        <v>111.25</v>
      </c>
      <c r="M160" s="106">
        <v>391</v>
      </c>
      <c r="N160" s="114">
        <f t="shared" si="16"/>
        <v>502.25</v>
      </c>
      <c r="O160" s="65" t="s">
        <v>405</v>
      </c>
      <c r="P160" s="66" t="s">
        <v>402</v>
      </c>
      <c r="Q160" s="67"/>
      <c r="R160" s="134">
        <v>1.7</v>
      </c>
      <c r="S160" s="78">
        <v>49086.8</v>
      </c>
      <c r="T160" s="78">
        <v>221329.65</v>
      </c>
      <c r="U160" s="79">
        <v>349061.1</v>
      </c>
      <c r="V160" s="113">
        <f t="shared" si="12"/>
        <v>570390.75</v>
      </c>
      <c r="W160" s="95">
        <f t="shared" si="13"/>
        <v>0.38803162568817956</v>
      </c>
      <c r="X160" s="80">
        <v>146</v>
      </c>
      <c r="Y160" s="108">
        <v>483</v>
      </c>
      <c r="Z160" s="115">
        <f t="shared" si="17"/>
        <v>629</v>
      </c>
      <c r="AA160" s="81" t="s">
        <v>405</v>
      </c>
      <c r="AB160" s="82" t="s">
        <v>554</v>
      </c>
      <c r="AC160" s="83"/>
      <c r="AD160" s="84">
        <v>2.1</v>
      </c>
    </row>
    <row r="161" spans="1:30" ht="15" customHeight="1">
      <c r="A161" s="23">
        <v>355</v>
      </c>
      <c r="B161" s="24" t="s">
        <v>46</v>
      </c>
      <c r="C161" s="24" t="s">
        <v>42</v>
      </c>
      <c r="D161" s="25">
        <v>2</v>
      </c>
      <c r="E161" s="24" t="s">
        <v>544</v>
      </c>
      <c r="F161" s="26">
        <v>37101</v>
      </c>
      <c r="G161" s="75">
        <v>577500</v>
      </c>
      <c r="H161" s="75">
        <v>2229600</v>
      </c>
      <c r="I161" s="76">
        <v>3098100</v>
      </c>
      <c r="J161" s="112">
        <f t="shared" si="14"/>
        <v>5327700</v>
      </c>
      <c r="K161" s="92">
        <f t="shared" si="15"/>
        <v>0.41849203220902076</v>
      </c>
      <c r="L161" s="77">
        <v>261</v>
      </c>
      <c r="M161" s="106">
        <v>269.10000000000002</v>
      </c>
      <c r="N161" s="114">
        <f t="shared" si="16"/>
        <v>530.1</v>
      </c>
      <c r="O161" s="65" t="s">
        <v>405</v>
      </c>
      <c r="P161" s="66"/>
      <c r="Q161" s="67"/>
      <c r="R161" s="134">
        <v>1.17</v>
      </c>
      <c r="S161" s="78">
        <v>1285100</v>
      </c>
      <c r="T161" s="78">
        <v>1196700</v>
      </c>
      <c r="U161" s="79">
        <v>2875800</v>
      </c>
      <c r="V161" s="113">
        <f t="shared" si="12"/>
        <v>4072500</v>
      </c>
      <c r="W161" s="95">
        <f t="shared" si="13"/>
        <v>0.29384898710865559</v>
      </c>
      <c r="X161" s="80">
        <v>147</v>
      </c>
      <c r="Y161" s="108">
        <v>250.7</v>
      </c>
      <c r="Z161" s="115">
        <f t="shared" si="17"/>
        <v>397.7</v>
      </c>
      <c r="AA161" s="81" t="s">
        <v>406</v>
      </c>
      <c r="AB161" s="82"/>
      <c r="AC161" s="83"/>
      <c r="AD161" s="84">
        <v>1.0900000000000001</v>
      </c>
    </row>
    <row r="162" spans="1:30" ht="15" customHeight="1">
      <c r="A162" s="23">
        <v>612</v>
      </c>
      <c r="B162" s="24" t="s">
        <v>185</v>
      </c>
      <c r="C162" s="24" t="s">
        <v>185</v>
      </c>
      <c r="D162" s="25">
        <v>2</v>
      </c>
      <c r="E162" s="24" t="s">
        <v>544</v>
      </c>
      <c r="F162" s="26">
        <v>4763</v>
      </c>
      <c r="G162" s="75">
        <v>99500</v>
      </c>
      <c r="H162" s="75">
        <v>208524</v>
      </c>
      <c r="I162" s="76">
        <v>447330</v>
      </c>
      <c r="J162" s="112">
        <f t="shared" si="14"/>
        <v>655854</v>
      </c>
      <c r="K162" s="92">
        <f t="shared" si="15"/>
        <v>0.3179427128598743</v>
      </c>
      <c r="L162" s="77">
        <v>111</v>
      </c>
      <c r="M162" s="106">
        <v>391</v>
      </c>
      <c r="N162" s="114">
        <f t="shared" si="16"/>
        <v>502</v>
      </c>
      <c r="O162" s="65" t="s">
        <v>405</v>
      </c>
      <c r="P162" s="66"/>
      <c r="Q162" s="67"/>
      <c r="R162" s="134">
        <v>1.7</v>
      </c>
      <c r="S162" s="78">
        <v>303594</v>
      </c>
      <c r="T162" s="78">
        <v>568838</v>
      </c>
      <c r="U162" s="79">
        <v>878710</v>
      </c>
      <c r="V162" s="113">
        <f t="shared" si="12"/>
        <v>1447548</v>
      </c>
      <c r="W162" s="95">
        <f t="shared" si="13"/>
        <v>0.39296658901811893</v>
      </c>
      <c r="X162" s="80">
        <v>149</v>
      </c>
      <c r="Y162" s="108">
        <v>322</v>
      </c>
      <c r="Z162" s="115">
        <f t="shared" si="17"/>
        <v>471</v>
      </c>
      <c r="AA162" s="81" t="s">
        <v>405</v>
      </c>
      <c r="AB162" s="82" t="s">
        <v>538</v>
      </c>
      <c r="AC162" s="83"/>
      <c r="AD162" s="84">
        <v>1.4</v>
      </c>
    </row>
    <row r="163" spans="1:30" ht="15" customHeight="1">
      <c r="A163" s="23">
        <v>413</v>
      </c>
      <c r="B163" s="24" t="s">
        <v>82</v>
      </c>
      <c r="C163" s="24" t="s">
        <v>73</v>
      </c>
      <c r="D163" s="25">
        <v>6</v>
      </c>
      <c r="E163" s="24" t="s">
        <v>380</v>
      </c>
      <c r="F163" s="26">
        <v>2008</v>
      </c>
      <c r="G163" s="75">
        <v>54800</v>
      </c>
      <c r="H163" s="75">
        <v>147500</v>
      </c>
      <c r="I163" s="76">
        <v>230200</v>
      </c>
      <c r="J163" s="112">
        <f t="shared" si="14"/>
        <v>377700</v>
      </c>
      <c r="K163" s="92">
        <f t="shared" si="15"/>
        <v>0.39052157797193537</v>
      </c>
      <c r="L163" s="77">
        <v>250</v>
      </c>
      <c r="M163" s="106">
        <v>322</v>
      </c>
      <c r="N163" s="114">
        <f t="shared" si="16"/>
        <v>572</v>
      </c>
      <c r="O163" s="65" t="s">
        <v>408</v>
      </c>
      <c r="P163" s="66"/>
      <c r="Q163" s="67"/>
      <c r="R163" s="134">
        <v>1.4</v>
      </c>
      <c r="S163" s="78">
        <v>207200</v>
      </c>
      <c r="T163" s="78">
        <v>227800</v>
      </c>
      <c r="U163" s="79">
        <v>211400</v>
      </c>
      <c r="V163" s="113">
        <f t="shared" si="12"/>
        <v>439200</v>
      </c>
      <c r="W163" s="95">
        <f t="shared" si="13"/>
        <v>0.51867030965391625</v>
      </c>
      <c r="X163" s="80">
        <v>250</v>
      </c>
      <c r="Y163" s="108">
        <v>322</v>
      </c>
      <c r="Z163" s="115">
        <f t="shared" si="17"/>
        <v>572</v>
      </c>
      <c r="AA163" s="81" t="s">
        <v>408</v>
      </c>
      <c r="AB163" s="82" t="s">
        <v>554</v>
      </c>
      <c r="AC163" s="83"/>
      <c r="AD163" s="84">
        <v>1.4</v>
      </c>
    </row>
    <row r="164" spans="1:30" ht="15" customHeight="1">
      <c r="A164" s="23">
        <v>566</v>
      </c>
      <c r="B164" s="24" t="s">
        <v>152</v>
      </c>
      <c r="C164" s="24" t="s">
        <v>149</v>
      </c>
      <c r="D164" s="25">
        <v>6</v>
      </c>
      <c r="E164" s="24" t="s">
        <v>380</v>
      </c>
      <c r="F164" s="26">
        <v>952</v>
      </c>
      <c r="G164" s="75">
        <v>149540</v>
      </c>
      <c r="H164" s="75">
        <v>140373.5</v>
      </c>
      <c r="I164" s="76">
        <v>76118.06</v>
      </c>
      <c r="J164" s="112">
        <f t="shared" si="14"/>
        <v>216491.56</v>
      </c>
      <c r="K164" s="92">
        <f t="shared" si="15"/>
        <v>0.64840172060287249</v>
      </c>
      <c r="L164" s="77">
        <v>314.5</v>
      </c>
      <c r="M164" s="106">
        <v>276</v>
      </c>
      <c r="N164" s="114">
        <f t="shared" si="16"/>
        <v>590.5</v>
      </c>
      <c r="O164" s="65" t="s">
        <v>405</v>
      </c>
      <c r="P164" s="66"/>
      <c r="Q164" s="67"/>
      <c r="R164" s="134">
        <v>1.2</v>
      </c>
      <c r="S164" s="78">
        <v>89290</v>
      </c>
      <c r="T164" s="78">
        <v>128465.7</v>
      </c>
      <c r="U164" s="79">
        <v>86913.95</v>
      </c>
      <c r="V164" s="113">
        <f t="shared" si="12"/>
        <v>215379.65</v>
      </c>
      <c r="W164" s="95">
        <f t="shared" si="13"/>
        <v>0.59646164342824404</v>
      </c>
      <c r="X164" s="80">
        <v>97.5</v>
      </c>
      <c r="Y164" s="108">
        <v>299</v>
      </c>
      <c r="Z164" s="115">
        <f t="shared" si="17"/>
        <v>396.5</v>
      </c>
      <c r="AA164" s="81" t="s">
        <v>412</v>
      </c>
      <c r="AB164" s="82" t="s">
        <v>538</v>
      </c>
      <c r="AC164" s="83"/>
      <c r="AD164" s="84">
        <v>1.3</v>
      </c>
    </row>
    <row r="165" spans="1:30" ht="15" customHeight="1">
      <c r="A165" s="23">
        <v>414</v>
      </c>
      <c r="B165" s="24" t="s">
        <v>83</v>
      </c>
      <c r="C165" s="24" t="s">
        <v>73</v>
      </c>
      <c r="D165" s="25">
        <v>7</v>
      </c>
      <c r="E165" s="24" t="s">
        <v>540</v>
      </c>
      <c r="F165" s="26">
        <v>2367</v>
      </c>
      <c r="G165" s="75"/>
      <c r="H165" s="75"/>
      <c r="I165" s="76"/>
      <c r="J165" s="112" t="str">
        <f t="shared" si="14"/>
        <v xml:space="preserve"> </v>
      </c>
      <c r="K165" s="92" t="str">
        <f t="shared" si="15"/>
        <v xml:space="preserve"> </v>
      </c>
      <c r="L165" s="77"/>
      <c r="M165" s="106"/>
      <c r="N165" s="114" t="str">
        <f t="shared" si="16"/>
        <v xml:space="preserve"> </v>
      </c>
      <c r="O165" s="65"/>
      <c r="P165" s="66"/>
      <c r="Q165" s="67"/>
      <c r="R165" s="134"/>
      <c r="S165" s="78"/>
      <c r="T165" s="78"/>
      <c r="U165" s="79"/>
      <c r="V165" s="113" t="str">
        <f t="shared" si="12"/>
        <v xml:space="preserve"> </v>
      </c>
      <c r="W165" s="95" t="str">
        <f t="shared" si="13"/>
        <v xml:space="preserve"> </v>
      </c>
      <c r="X165" s="80"/>
      <c r="Y165" s="108"/>
      <c r="Z165" s="115" t="str">
        <f t="shared" si="17"/>
        <v xml:space="preserve"> </v>
      </c>
      <c r="AA165" s="81"/>
      <c r="AB165" s="82"/>
      <c r="AC165" s="83"/>
      <c r="AD165" s="84"/>
    </row>
    <row r="166" spans="1:30" ht="15" customHeight="1">
      <c r="A166" s="23">
        <v>666</v>
      </c>
      <c r="B166" s="24" t="s">
        <v>208</v>
      </c>
      <c r="C166" s="24" t="s">
        <v>209</v>
      </c>
      <c r="D166" s="25">
        <v>8</v>
      </c>
      <c r="E166" s="24" t="s">
        <v>541</v>
      </c>
      <c r="F166" s="26">
        <v>407</v>
      </c>
      <c r="G166" s="75"/>
      <c r="H166" s="75"/>
      <c r="I166" s="76"/>
      <c r="J166" s="112" t="str">
        <f t="shared" si="14"/>
        <v xml:space="preserve"> </v>
      </c>
      <c r="K166" s="92" t="str">
        <f t="shared" si="15"/>
        <v xml:space="preserve"> </v>
      </c>
      <c r="L166" s="77"/>
      <c r="M166" s="106"/>
      <c r="N166" s="114" t="str">
        <f t="shared" si="16"/>
        <v xml:space="preserve"> </v>
      </c>
      <c r="O166" s="65"/>
      <c r="P166" s="66"/>
      <c r="Q166" s="67"/>
      <c r="R166" s="134"/>
      <c r="S166" s="78"/>
      <c r="T166" s="78"/>
      <c r="U166" s="79"/>
      <c r="V166" s="113" t="str">
        <f t="shared" si="12"/>
        <v xml:space="preserve"> </v>
      </c>
      <c r="W166" s="95" t="str">
        <f t="shared" si="13"/>
        <v xml:space="preserve"> </v>
      </c>
      <c r="X166" s="80"/>
      <c r="Y166" s="108"/>
      <c r="Z166" s="115" t="str">
        <f t="shared" si="17"/>
        <v xml:space="preserve"> </v>
      </c>
      <c r="AA166" s="81"/>
      <c r="AB166" s="82"/>
      <c r="AC166" s="83"/>
      <c r="AD166" s="84"/>
    </row>
    <row r="167" spans="1:30" ht="15" customHeight="1">
      <c r="A167" s="23">
        <v>435</v>
      </c>
      <c r="B167" s="24" t="s">
        <v>98</v>
      </c>
      <c r="C167" s="24" t="s">
        <v>97</v>
      </c>
      <c r="D167" s="25">
        <v>8</v>
      </c>
      <c r="E167" s="24" t="s">
        <v>541</v>
      </c>
      <c r="F167" s="26">
        <v>552</v>
      </c>
      <c r="G167" s="75">
        <v>10215</v>
      </c>
      <c r="H167" s="75">
        <v>20188</v>
      </c>
      <c r="I167" s="76">
        <v>76190</v>
      </c>
      <c r="J167" s="112">
        <f t="shared" si="14"/>
        <v>96378</v>
      </c>
      <c r="K167" s="92">
        <f t="shared" si="15"/>
        <v>0.20946689078420386</v>
      </c>
      <c r="L167" s="77">
        <v>80</v>
      </c>
      <c r="M167" s="106">
        <v>437</v>
      </c>
      <c r="N167" s="114">
        <f t="shared" si="16"/>
        <v>517</v>
      </c>
      <c r="O167" s="65" t="s">
        <v>401</v>
      </c>
      <c r="P167" s="66"/>
      <c r="Q167" s="67"/>
      <c r="R167" s="134">
        <v>1.9</v>
      </c>
      <c r="S167" s="78">
        <v>29200</v>
      </c>
      <c r="T167" s="78">
        <v>27390</v>
      </c>
      <c r="U167" s="79">
        <v>50760</v>
      </c>
      <c r="V167" s="113">
        <f t="shared" si="12"/>
        <v>78150</v>
      </c>
      <c r="W167" s="95">
        <f t="shared" si="13"/>
        <v>0.35047984644913627</v>
      </c>
      <c r="X167" s="80">
        <v>200</v>
      </c>
      <c r="Y167" s="108">
        <v>828</v>
      </c>
      <c r="Z167" s="115">
        <f t="shared" si="17"/>
        <v>1028</v>
      </c>
      <c r="AA167" s="81" t="s">
        <v>401</v>
      </c>
      <c r="AB167" s="82"/>
      <c r="AC167" s="83"/>
      <c r="AD167" s="84">
        <v>3.6</v>
      </c>
    </row>
    <row r="168" spans="1:30" ht="15" customHeight="1">
      <c r="A168" s="23">
        <v>436</v>
      </c>
      <c r="B168" s="24" t="s">
        <v>99</v>
      </c>
      <c r="C168" s="24" t="s">
        <v>97</v>
      </c>
      <c r="D168" s="25">
        <v>7</v>
      </c>
      <c r="E168" s="24" t="s">
        <v>540</v>
      </c>
      <c r="F168" s="26">
        <v>502</v>
      </c>
      <c r="G168" s="75">
        <v>1146</v>
      </c>
      <c r="H168" s="75">
        <v>55197</v>
      </c>
      <c r="I168" s="76">
        <v>45635</v>
      </c>
      <c r="J168" s="112">
        <f t="shared" si="14"/>
        <v>100832</v>
      </c>
      <c r="K168" s="92">
        <f t="shared" si="15"/>
        <v>0.54741550301491593</v>
      </c>
      <c r="L168" s="77">
        <v>302</v>
      </c>
      <c r="M168" s="106">
        <v>460</v>
      </c>
      <c r="N168" s="114">
        <f t="shared" si="16"/>
        <v>762</v>
      </c>
      <c r="O168" s="65" t="s">
        <v>401</v>
      </c>
      <c r="P168" s="66" t="s">
        <v>478</v>
      </c>
      <c r="Q168" s="67"/>
      <c r="R168" s="134">
        <v>2</v>
      </c>
      <c r="S168" s="78">
        <v>13435</v>
      </c>
      <c r="T168" s="78">
        <v>65886</v>
      </c>
      <c r="U168" s="79">
        <v>68028</v>
      </c>
      <c r="V168" s="113">
        <f t="shared" si="12"/>
        <v>133914</v>
      </c>
      <c r="W168" s="95">
        <f t="shared" si="13"/>
        <v>0.49200232985348807</v>
      </c>
      <c r="X168" s="80">
        <v>360</v>
      </c>
      <c r="Y168" s="108">
        <v>782</v>
      </c>
      <c r="Z168" s="115">
        <f t="shared" si="17"/>
        <v>1142</v>
      </c>
      <c r="AA168" s="81" t="s">
        <v>401</v>
      </c>
      <c r="AB168" s="82"/>
      <c r="AC168" s="83"/>
      <c r="AD168" s="84">
        <v>3.4</v>
      </c>
    </row>
    <row r="169" spans="1:30" ht="15" customHeight="1">
      <c r="A169" s="23">
        <v>723</v>
      </c>
      <c r="B169" s="24" t="s">
        <v>242</v>
      </c>
      <c r="C169" s="24" t="s">
        <v>242</v>
      </c>
      <c r="D169" s="25">
        <v>6</v>
      </c>
      <c r="E169" s="24" t="s">
        <v>380</v>
      </c>
      <c r="F169" s="26">
        <v>3415</v>
      </c>
      <c r="G169" s="75">
        <v>12500</v>
      </c>
      <c r="H169" s="75">
        <v>420216</v>
      </c>
      <c r="I169" s="76">
        <v>398660</v>
      </c>
      <c r="J169" s="112">
        <f t="shared" si="14"/>
        <v>818876</v>
      </c>
      <c r="K169" s="92">
        <f t="shared" si="15"/>
        <v>0.51316194393290315</v>
      </c>
      <c r="L169" s="77"/>
      <c r="M169" s="106"/>
      <c r="N169" s="114" t="str">
        <f t="shared" si="16"/>
        <v xml:space="preserve"> </v>
      </c>
      <c r="O169" s="65"/>
      <c r="P169" s="66"/>
      <c r="Q169" s="67"/>
      <c r="R169" s="134"/>
      <c r="S169" s="78">
        <v>479773</v>
      </c>
      <c r="T169" s="78">
        <v>145085</v>
      </c>
      <c r="U169" s="79">
        <v>535823</v>
      </c>
      <c r="V169" s="113">
        <f t="shared" si="12"/>
        <v>680908</v>
      </c>
      <c r="W169" s="95">
        <f t="shared" si="13"/>
        <v>0.21307577528829152</v>
      </c>
      <c r="X169" s="80"/>
      <c r="Y169" s="108"/>
      <c r="Z169" s="115" t="str">
        <f t="shared" si="17"/>
        <v xml:space="preserve"> </v>
      </c>
      <c r="AA169" s="81"/>
      <c r="AB169" s="82"/>
      <c r="AC169" s="83"/>
      <c r="AD169" s="84"/>
    </row>
    <row r="170" spans="1:30" ht="15" customHeight="1">
      <c r="A170" s="23">
        <v>722</v>
      </c>
      <c r="B170" s="24" t="s">
        <v>241</v>
      </c>
      <c r="C170" s="24" t="s">
        <v>242</v>
      </c>
      <c r="D170" s="25">
        <v>7</v>
      </c>
      <c r="E170" s="24" t="s">
        <v>540</v>
      </c>
      <c r="F170" s="26">
        <v>675</v>
      </c>
      <c r="G170" s="75">
        <v>12808</v>
      </c>
      <c r="H170" s="75"/>
      <c r="I170" s="76"/>
      <c r="J170" s="112">
        <v>132205</v>
      </c>
      <c r="K170" s="92" t="str">
        <f t="shared" si="15"/>
        <v xml:space="preserve"> </v>
      </c>
      <c r="L170" s="77">
        <v>150</v>
      </c>
      <c r="M170" s="106">
        <v>345</v>
      </c>
      <c r="N170" s="114">
        <f t="shared" si="16"/>
        <v>495</v>
      </c>
      <c r="O170" s="65" t="s">
        <v>399</v>
      </c>
      <c r="P170" s="66"/>
      <c r="Q170" s="67"/>
      <c r="R170" s="134">
        <v>1.5</v>
      </c>
      <c r="S170" s="78">
        <v>20703</v>
      </c>
      <c r="T170" s="78"/>
      <c r="U170" s="79"/>
      <c r="V170" s="113">
        <v>131262</v>
      </c>
      <c r="W170" s="95" t="str">
        <f t="shared" si="13"/>
        <v xml:space="preserve"> </v>
      </c>
      <c r="X170" s="80">
        <v>140</v>
      </c>
      <c r="Y170" s="108">
        <v>391</v>
      </c>
      <c r="Z170" s="115">
        <f t="shared" si="17"/>
        <v>531</v>
      </c>
      <c r="AA170" s="81" t="s">
        <v>399</v>
      </c>
      <c r="AB170" s="82"/>
      <c r="AC170" s="83"/>
      <c r="AD170" s="84">
        <v>1.7</v>
      </c>
    </row>
    <row r="171" spans="1:30" ht="15" customHeight="1">
      <c r="A171" s="23">
        <v>613</v>
      </c>
      <c r="B171" s="24" t="s">
        <v>186</v>
      </c>
      <c r="C171" s="24" t="s">
        <v>185</v>
      </c>
      <c r="D171" s="25">
        <v>9</v>
      </c>
      <c r="E171" s="24" t="s">
        <v>32</v>
      </c>
      <c r="F171" s="26">
        <v>645</v>
      </c>
      <c r="G171" s="75"/>
      <c r="H171" s="75"/>
      <c r="I171" s="76"/>
      <c r="J171" s="112" t="str">
        <f t="shared" si="14"/>
        <v xml:space="preserve"> </v>
      </c>
      <c r="K171" s="92" t="str">
        <f t="shared" si="15"/>
        <v xml:space="preserve"> </v>
      </c>
      <c r="L171" s="77"/>
      <c r="M171" s="106"/>
      <c r="N171" s="114" t="str">
        <f t="shared" si="16"/>
        <v xml:space="preserve"> </v>
      </c>
      <c r="O171" s="65"/>
      <c r="P171" s="66"/>
      <c r="Q171" s="67"/>
      <c r="R171" s="134"/>
      <c r="S171" s="78"/>
      <c r="T171" s="78"/>
      <c r="U171" s="79"/>
      <c r="V171" s="113" t="str">
        <f t="shared" si="12"/>
        <v xml:space="preserve"> </v>
      </c>
      <c r="W171" s="95" t="str">
        <f t="shared" si="13"/>
        <v xml:space="preserve"> </v>
      </c>
      <c r="X171" s="80"/>
      <c r="Y171" s="108"/>
      <c r="Z171" s="115" t="str">
        <f t="shared" si="17"/>
        <v xml:space="preserve"> </v>
      </c>
      <c r="AA171" s="81"/>
      <c r="AB171" s="82"/>
      <c r="AC171" s="83"/>
      <c r="AD171" s="84"/>
    </row>
    <row r="172" spans="1:30" ht="15" customHeight="1">
      <c r="A172" s="23">
        <v>329</v>
      </c>
      <c r="B172" s="24" t="s">
        <v>26</v>
      </c>
      <c r="C172" s="24" t="s">
        <v>20</v>
      </c>
      <c r="D172" s="25">
        <v>1</v>
      </c>
      <c r="E172" s="24" t="s">
        <v>542</v>
      </c>
      <c r="F172" s="26">
        <v>14433</v>
      </c>
      <c r="G172" s="75"/>
      <c r="H172" s="75"/>
      <c r="I172" s="76"/>
      <c r="J172" s="112" t="str">
        <f t="shared" si="14"/>
        <v xml:space="preserve"> </v>
      </c>
      <c r="K172" s="92" t="str">
        <f t="shared" si="15"/>
        <v xml:space="preserve"> </v>
      </c>
      <c r="L172" s="77"/>
      <c r="M172" s="106"/>
      <c r="N172" s="114" t="str">
        <f t="shared" si="16"/>
        <v xml:space="preserve"> </v>
      </c>
      <c r="O172" s="65"/>
      <c r="P172" s="66"/>
      <c r="Q172" s="67"/>
      <c r="R172" s="134"/>
      <c r="S172" s="78"/>
      <c r="T172" s="78"/>
      <c r="U172" s="79"/>
      <c r="V172" s="113" t="str">
        <f t="shared" si="12"/>
        <v xml:space="preserve"> </v>
      </c>
      <c r="W172" s="95" t="str">
        <f t="shared" si="13"/>
        <v xml:space="preserve"> </v>
      </c>
      <c r="X172" s="80"/>
      <c r="Y172" s="108"/>
      <c r="Z172" s="115" t="str">
        <f t="shared" si="17"/>
        <v xml:space="preserve"> </v>
      </c>
      <c r="AA172" s="81"/>
      <c r="AB172" s="82"/>
      <c r="AC172" s="83"/>
      <c r="AD172" s="84"/>
    </row>
    <row r="173" spans="1:30" ht="15" customHeight="1">
      <c r="A173" s="23">
        <v>902</v>
      </c>
      <c r="B173" s="24" t="s">
        <v>316</v>
      </c>
      <c r="C173" s="24" t="s">
        <v>321</v>
      </c>
      <c r="D173" s="25">
        <v>1</v>
      </c>
      <c r="E173" s="24" t="s">
        <v>542</v>
      </c>
      <c r="F173" s="26">
        <v>8866</v>
      </c>
      <c r="G173" s="75">
        <v>34137</v>
      </c>
      <c r="H173" s="75">
        <v>440216</v>
      </c>
      <c r="I173" s="76">
        <v>524851</v>
      </c>
      <c r="J173" s="112">
        <f t="shared" si="14"/>
        <v>965067</v>
      </c>
      <c r="K173" s="92">
        <f t="shared" si="15"/>
        <v>0.45615071285206105</v>
      </c>
      <c r="L173" s="77">
        <v>166.5</v>
      </c>
      <c r="M173" s="106">
        <v>172.5</v>
      </c>
      <c r="N173" s="114">
        <f t="shared" si="16"/>
        <v>339</v>
      </c>
      <c r="O173" s="65" t="s">
        <v>405</v>
      </c>
      <c r="P173" s="66"/>
      <c r="Q173" s="67"/>
      <c r="R173" s="134">
        <v>0.75</v>
      </c>
      <c r="S173" s="78">
        <v>20040</v>
      </c>
      <c r="T173" s="78">
        <v>461973</v>
      </c>
      <c r="U173" s="79">
        <v>821209</v>
      </c>
      <c r="V173" s="113">
        <f t="shared" si="12"/>
        <v>1283182</v>
      </c>
      <c r="W173" s="95">
        <f t="shared" si="13"/>
        <v>0.36002141551237471</v>
      </c>
      <c r="X173" s="80">
        <v>214.4</v>
      </c>
      <c r="Y173" s="108">
        <v>276</v>
      </c>
      <c r="Z173" s="115">
        <f t="shared" si="17"/>
        <v>490.4</v>
      </c>
      <c r="AA173" s="81" t="s">
        <v>405</v>
      </c>
      <c r="AB173" s="82" t="s">
        <v>538</v>
      </c>
      <c r="AC173" s="83"/>
      <c r="AD173" s="84">
        <v>1.2</v>
      </c>
    </row>
    <row r="174" spans="1:30" ht="15" customHeight="1">
      <c r="A174" s="23">
        <v>842</v>
      </c>
      <c r="B174" s="24" t="s">
        <v>288</v>
      </c>
      <c r="C174" s="24" t="s">
        <v>289</v>
      </c>
      <c r="D174" s="25">
        <v>9</v>
      </c>
      <c r="E174" s="24" t="s">
        <v>32</v>
      </c>
      <c r="F174" s="26">
        <v>826</v>
      </c>
      <c r="G174" s="75">
        <v>49200</v>
      </c>
      <c r="H174" s="75">
        <v>94625</v>
      </c>
      <c r="I174" s="76"/>
      <c r="J174" s="112">
        <f t="shared" si="14"/>
        <v>94625</v>
      </c>
      <c r="K174" s="92">
        <f t="shared" si="15"/>
        <v>1</v>
      </c>
      <c r="L174" s="77">
        <v>370</v>
      </c>
      <c r="M174" s="106"/>
      <c r="N174" s="114">
        <f t="shared" si="16"/>
        <v>370</v>
      </c>
      <c r="O174" s="65" t="s">
        <v>405</v>
      </c>
      <c r="P174" s="66"/>
      <c r="Q174" s="67"/>
      <c r="R174" s="134">
        <v>0</v>
      </c>
      <c r="S174" s="78">
        <v>31616</v>
      </c>
      <c r="T174" s="78">
        <v>97388</v>
      </c>
      <c r="U174" s="79"/>
      <c r="V174" s="113">
        <f t="shared" si="12"/>
        <v>97388</v>
      </c>
      <c r="W174" s="95">
        <f t="shared" si="13"/>
        <v>1</v>
      </c>
      <c r="X174" s="80">
        <v>160</v>
      </c>
      <c r="Y174" s="108"/>
      <c r="Z174" s="115">
        <f t="shared" si="17"/>
        <v>160</v>
      </c>
      <c r="AA174" s="81" t="s">
        <v>401</v>
      </c>
      <c r="AB174" s="82"/>
      <c r="AC174" s="83"/>
      <c r="AD174" s="84">
        <v>0</v>
      </c>
    </row>
    <row r="175" spans="1:30" ht="15" customHeight="1">
      <c r="A175" s="23">
        <v>667</v>
      </c>
      <c r="B175" s="24" t="s">
        <v>209</v>
      </c>
      <c r="C175" s="24" t="s">
        <v>209</v>
      </c>
      <c r="D175" s="25">
        <v>2</v>
      </c>
      <c r="E175" s="24" t="s">
        <v>544</v>
      </c>
      <c r="F175" s="26">
        <v>2780</v>
      </c>
      <c r="G175" s="75">
        <v>11473</v>
      </c>
      <c r="H175" s="75"/>
      <c r="I175" s="76"/>
      <c r="J175" s="112">
        <v>266116</v>
      </c>
      <c r="K175" s="92" t="str">
        <f t="shared" si="15"/>
        <v xml:space="preserve"> </v>
      </c>
      <c r="L175" s="77">
        <v>73.25</v>
      </c>
      <c r="M175" s="106">
        <v>335.8</v>
      </c>
      <c r="N175" s="114">
        <f t="shared" si="16"/>
        <v>409.05</v>
      </c>
      <c r="O175" s="65" t="s">
        <v>399</v>
      </c>
      <c r="P175" s="66"/>
      <c r="Q175" s="67"/>
      <c r="R175" s="134">
        <v>1.46</v>
      </c>
      <c r="S175" s="78">
        <v>55400</v>
      </c>
      <c r="T175" s="78"/>
      <c r="U175" s="79"/>
      <c r="V175" s="113">
        <v>444002</v>
      </c>
      <c r="W175" s="95" t="str">
        <f t="shared" si="13"/>
        <v xml:space="preserve"> </v>
      </c>
      <c r="X175" s="80">
        <v>175</v>
      </c>
      <c r="Y175" s="108">
        <v>322</v>
      </c>
      <c r="Z175" s="115">
        <f t="shared" si="17"/>
        <v>497</v>
      </c>
      <c r="AA175" s="81" t="s">
        <v>406</v>
      </c>
      <c r="AB175" s="82" t="s">
        <v>538</v>
      </c>
      <c r="AC175" s="83"/>
      <c r="AD175" s="84">
        <v>1.4</v>
      </c>
    </row>
    <row r="176" spans="1:30" ht="15" customHeight="1">
      <c r="A176" s="23">
        <v>903</v>
      </c>
      <c r="B176" s="24" t="s">
        <v>317</v>
      </c>
      <c r="C176" s="24" t="s">
        <v>321</v>
      </c>
      <c r="D176" s="25">
        <v>8</v>
      </c>
      <c r="E176" s="24" t="s">
        <v>541</v>
      </c>
      <c r="F176" s="26">
        <v>2665</v>
      </c>
      <c r="G176" s="75">
        <v>2040</v>
      </c>
      <c r="H176" s="75"/>
      <c r="I176" s="76"/>
      <c r="J176" s="112">
        <v>83926.6</v>
      </c>
      <c r="K176" s="92" t="str">
        <f t="shared" si="15"/>
        <v xml:space="preserve"> </v>
      </c>
      <c r="L176" s="77">
        <v>150</v>
      </c>
      <c r="M176" s="106">
        <v>368</v>
      </c>
      <c r="N176" s="114">
        <f t="shared" si="16"/>
        <v>518</v>
      </c>
      <c r="O176" s="65" t="s">
        <v>406</v>
      </c>
      <c r="P176" s="66"/>
      <c r="Q176" s="67"/>
      <c r="R176" s="134">
        <v>1.6</v>
      </c>
      <c r="S176" s="78">
        <v>82504.899999999994</v>
      </c>
      <c r="T176" s="78"/>
      <c r="U176" s="79"/>
      <c r="V176" s="113">
        <v>347521.6</v>
      </c>
      <c r="W176" s="95" t="str">
        <f t="shared" si="13"/>
        <v xml:space="preserve"> </v>
      </c>
      <c r="X176" s="80">
        <v>154</v>
      </c>
      <c r="Y176" s="108">
        <v>276</v>
      </c>
      <c r="Z176" s="115">
        <f t="shared" si="17"/>
        <v>430</v>
      </c>
      <c r="AA176" s="81" t="s">
        <v>399</v>
      </c>
      <c r="AB176" s="82" t="s">
        <v>539</v>
      </c>
      <c r="AC176" s="83"/>
      <c r="AD176" s="84">
        <v>1.2</v>
      </c>
    </row>
    <row r="177" spans="1:30" ht="18">
      <c r="A177" s="23"/>
      <c r="B177" s="86" t="s">
        <v>550</v>
      </c>
      <c r="C177" s="87" t="s">
        <v>164</v>
      </c>
      <c r="D177" s="88">
        <v>5</v>
      </c>
      <c r="E177" s="87" t="s">
        <v>381</v>
      </c>
      <c r="F177" s="26"/>
      <c r="G177" s="75">
        <v>9800</v>
      </c>
      <c r="H177" s="75">
        <v>19486.45</v>
      </c>
      <c r="I177" s="76">
        <v>3039</v>
      </c>
      <c r="J177" s="112">
        <f t="shared" si="14"/>
        <v>22525.45</v>
      </c>
      <c r="K177" s="92">
        <f t="shared" si="15"/>
        <v>0.86508593613002183</v>
      </c>
      <c r="L177" s="77"/>
      <c r="M177" s="106"/>
      <c r="N177" s="114" t="str">
        <f t="shared" si="16"/>
        <v xml:space="preserve"> </v>
      </c>
      <c r="O177" s="65"/>
      <c r="P177" s="66"/>
      <c r="Q177" s="67"/>
      <c r="R177" s="134"/>
      <c r="S177" s="78"/>
      <c r="T177" s="78"/>
      <c r="U177" s="79"/>
      <c r="V177" s="113" t="str">
        <f t="shared" si="12"/>
        <v xml:space="preserve"> </v>
      </c>
      <c r="W177" s="95" t="str">
        <f t="shared" si="13"/>
        <v xml:space="preserve"> </v>
      </c>
      <c r="X177" s="80"/>
      <c r="Y177" s="108"/>
      <c r="Z177" s="115" t="str">
        <f t="shared" si="17"/>
        <v xml:space="preserve"> </v>
      </c>
      <c r="AA177" s="81"/>
      <c r="AB177" s="82"/>
      <c r="AC177" s="83"/>
      <c r="AD177" s="84"/>
    </row>
    <row r="178" spans="1:30" ht="18" customHeight="1">
      <c r="A178" s="23">
        <v>584</v>
      </c>
      <c r="B178" s="28" t="s">
        <v>551</v>
      </c>
      <c r="C178" s="24" t="s">
        <v>164</v>
      </c>
      <c r="D178" s="25">
        <v>5</v>
      </c>
      <c r="E178" s="24" t="s">
        <v>548</v>
      </c>
      <c r="F178" s="26">
        <v>2982</v>
      </c>
      <c r="G178" s="75"/>
      <c r="H178" s="75"/>
      <c r="I178" s="76"/>
      <c r="J178" s="112" t="str">
        <f t="shared" si="14"/>
        <v xml:space="preserve"> </v>
      </c>
      <c r="K178" s="92" t="str">
        <f t="shared" si="15"/>
        <v xml:space="preserve"> </v>
      </c>
      <c r="L178" s="77">
        <v>120</v>
      </c>
      <c r="M178" s="106">
        <v>391</v>
      </c>
      <c r="N178" s="114">
        <f t="shared" si="16"/>
        <v>511</v>
      </c>
      <c r="O178" s="65" t="s">
        <v>408</v>
      </c>
      <c r="P178" s="66"/>
      <c r="Q178" s="67"/>
      <c r="R178" s="134">
        <v>1.7</v>
      </c>
      <c r="S178" s="78">
        <v>251992.2</v>
      </c>
      <c r="T178" s="78">
        <v>498616.9</v>
      </c>
      <c r="U178" s="79">
        <v>183876</v>
      </c>
      <c r="V178" s="113">
        <f t="shared" si="12"/>
        <v>682492.9</v>
      </c>
      <c r="W178" s="95">
        <f t="shared" si="13"/>
        <v>0.73058181264596311</v>
      </c>
      <c r="X178" s="80"/>
      <c r="Y178" s="108"/>
      <c r="Z178" s="115" t="str">
        <f t="shared" si="17"/>
        <v xml:space="preserve"> </v>
      </c>
      <c r="AA178" s="81"/>
      <c r="AB178" s="82"/>
      <c r="AC178" s="83"/>
      <c r="AD178" s="84"/>
    </row>
    <row r="179" spans="1:30" ht="18" customHeight="1">
      <c r="A179" s="23"/>
      <c r="B179" s="86" t="s">
        <v>598</v>
      </c>
      <c r="C179" s="87" t="s">
        <v>164</v>
      </c>
      <c r="D179" s="88">
        <v>5</v>
      </c>
      <c r="E179" s="87" t="s">
        <v>381</v>
      </c>
      <c r="F179" s="28"/>
      <c r="G179" s="75">
        <v>20938</v>
      </c>
      <c r="H179" s="75">
        <v>163664</v>
      </c>
      <c r="I179" s="76">
        <v>88823</v>
      </c>
      <c r="J179" s="112">
        <f t="shared" si="14"/>
        <v>252487</v>
      </c>
      <c r="K179" s="92">
        <f t="shared" si="15"/>
        <v>0.64820763049186692</v>
      </c>
      <c r="L179" s="77">
        <v>385</v>
      </c>
      <c r="M179" s="106">
        <v>230</v>
      </c>
      <c r="N179" s="114">
        <f t="shared" si="16"/>
        <v>615</v>
      </c>
      <c r="O179" s="65" t="s">
        <v>399</v>
      </c>
      <c r="P179" s="66" t="s">
        <v>405</v>
      </c>
      <c r="Q179" s="67"/>
      <c r="R179" s="134">
        <v>1</v>
      </c>
      <c r="S179" s="78"/>
      <c r="T179" s="78"/>
      <c r="U179" s="79"/>
      <c r="V179" s="113" t="str">
        <f t="shared" si="12"/>
        <v xml:space="preserve"> </v>
      </c>
      <c r="W179" s="95" t="str">
        <f t="shared" si="13"/>
        <v xml:space="preserve"> </v>
      </c>
      <c r="X179" s="80"/>
      <c r="Y179" s="108"/>
      <c r="Z179" s="115" t="str">
        <f t="shared" si="17"/>
        <v xml:space="preserve"> </v>
      </c>
      <c r="AA179" s="81"/>
      <c r="AB179" s="82"/>
      <c r="AC179" s="83"/>
      <c r="AD179" s="84"/>
    </row>
    <row r="180" spans="1:30" ht="18">
      <c r="A180" s="23"/>
      <c r="B180" s="86" t="s">
        <v>549</v>
      </c>
      <c r="C180" s="87" t="s">
        <v>164</v>
      </c>
      <c r="D180" s="88">
        <v>5</v>
      </c>
      <c r="E180" s="87" t="s">
        <v>381</v>
      </c>
      <c r="F180" s="26"/>
      <c r="G180" s="75">
        <v>68142.7</v>
      </c>
      <c r="H180" s="75">
        <v>286224</v>
      </c>
      <c r="I180" s="76">
        <v>181830.05</v>
      </c>
      <c r="J180" s="112">
        <f t="shared" si="14"/>
        <v>468054.05</v>
      </c>
      <c r="K180" s="92">
        <f t="shared" si="15"/>
        <v>0.61151911835823236</v>
      </c>
      <c r="L180" s="77">
        <v>198.69</v>
      </c>
      <c r="M180" s="106">
        <v>190.9</v>
      </c>
      <c r="N180" s="114">
        <f t="shared" si="16"/>
        <v>389.59000000000003</v>
      </c>
      <c r="O180" s="65" t="s">
        <v>405</v>
      </c>
      <c r="P180" s="66"/>
      <c r="Q180" s="67"/>
      <c r="R180" s="134">
        <v>0.83</v>
      </c>
      <c r="S180" s="78"/>
      <c r="T180" s="78"/>
      <c r="U180" s="79"/>
      <c r="V180" s="113" t="str">
        <f t="shared" si="12"/>
        <v xml:space="preserve"> </v>
      </c>
      <c r="W180" s="95" t="str">
        <f t="shared" si="13"/>
        <v xml:space="preserve"> </v>
      </c>
      <c r="X180" s="80"/>
      <c r="Y180" s="108"/>
      <c r="Z180" s="115" t="str">
        <f t="shared" si="17"/>
        <v xml:space="preserve"> </v>
      </c>
      <c r="AA180" s="81"/>
      <c r="AB180" s="82"/>
      <c r="AC180" s="83"/>
      <c r="AD180" s="84"/>
    </row>
    <row r="181" spans="1:30" ht="15" customHeight="1">
      <c r="A181" s="23">
        <v>585</v>
      </c>
      <c r="B181" s="24" t="s">
        <v>166</v>
      </c>
      <c r="C181" s="24" t="s">
        <v>164</v>
      </c>
      <c r="D181" s="25">
        <v>6</v>
      </c>
      <c r="E181" s="24" t="s">
        <v>380</v>
      </c>
      <c r="F181" s="26">
        <v>954</v>
      </c>
      <c r="G181" s="75">
        <v>50904.55</v>
      </c>
      <c r="H181" s="75"/>
      <c r="I181" s="76"/>
      <c r="J181" s="112">
        <v>126626</v>
      </c>
      <c r="K181" s="92" t="str">
        <f t="shared" si="15"/>
        <v xml:space="preserve"> </v>
      </c>
      <c r="L181" s="77">
        <v>185</v>
      </c>
      <c r="M181" s="106">
        <v>230</v>
      </c>
      <c r="N181" s="114">
        <f t="shared" si="16"/>
        <v>415</v>
      </c>
      <c r="O181" s="65" t="s">
        <v>405</v>
      </c>
      <c r="P181" s="66"/>
      <c r="Q181" s="67"/>
      <c r="R181" s="134">
        <v>1</v>
      </c>
      <c r="S181" s="78">
        <v>48650</v>
      </c>
      <c r="T181" s="78"/>
      <c r="U181" s="79"/>
      <c r="V181" s="113">
        <v>254523.35</v>
      </c>
      <c r="W181" s="95" t="str">
        <f t="shared" si="13"/>
        <v xml:space="preserve"> </v>
      </c>
      <c r="X181" s="80">
        <v>726</v>
      </c>
      <c r="Y181" s="108">
        <v>230</v>
      </c>
      <c r="Z181" s="115">
        <f t="shared" si="17"/>
        <v>956</v>
      </c>
      <c r="AA181" s="81" t="s">
        <v>405</v>
      </c>
      <c r="AB181" s="82" t="s">
        <v>538</v>
      </c>
      <c r="AC181" s="83"/>
      <c r="AD181" s="84">
        <v>1</v>
      </c>
    </row>
    <row r="182" spans="1:30" ht="15" customHeight="1">
      <c r="A182" s="23">
        <v>387</v>
      </c>
      <c r="B182" s="24" t="s">
        <v>62</v>
      </c>
      <c r="C182" s="24" t="s">
        <v>382</v>
      </c>
      <c r="D182" s="25">
        <v>4</v>
      </c>
      <c r="E182" s="24" t="s">
        <v>543</v>
      </c>
      <c r="F182" s="26">
        <v>4473</v>
      </c>
      <c r="G182" s="75">
        <v>152744</v>
      </c>
      <c r="H182" s="75"/>
      <c r="I182" s="76"/>
      <c r="J182" s="112">
        <v>777603</v>
      </c>
      <c r="K182" s="92" t="str">
        <f t="shared" si="15"/>
        <v xml:space="preserve"> </v>
      </c>
      <c r="L182" s="77">
        <v>198</v>
      </c>
      <c r="M182" s="106">
        <v>345</v>
      </c>
      <c r="N182" s="114">
        <f t="shared" si="16"/>
        <v>543</v>
      </c>
      <c r="O182" s="65" t="s">
        <v>406</v>
      </c>
      <c r="P182" s="66"/>
      <c r="Q182" s="67"/>
      <c r="R182" s="134">
        <v>1.5</v>
      </c>
      <c r="S182" s="78">
        <v>84849</v>
      </c>
      <c r="T182" s="78">
        <v>493773</v>
      </c>
      <c r="U182" s="79">
        <v>517160</v>
      </c>
      <c r="V182" s="113">
        <f t="shared" si="12"/>
        <v>1010933</v>
      </c>
      <c r="W182" s="95">
        <f t="shared" si="13"/>
        <v>0.48843296242184198</v>
      </c>
      <c r="X182" s="80">
        <v>264</v>
      </c>
      <c r="Y182" s="108">
        <v>437</v>
      </c>
      <c r="Z182" s="115">
        <f t="shared" si="17"/>
        <v>701</v>
      </c>
      <c r="AA182" s="81" t="s">
        <v>413</v>
      </c>
      <c r="AB182" s="82"/>
      <c r="AC182" s="83"/>
      <c r="AD182" s="84">
        <v>1.9</v>
      </c>
    </row>
    <row r="183" spans="1:30" ht="15" customHeight="1">
      <c r="A183" s="23">
        <v>792</v>
      </c>
      <c r="B183" s="24" t="s">
        <v>284</v>
      </c>
      <c r="C183" s="24" t="s">
        <v>385</v>
      </c>
      <c r="D183" s="25">
        <v>5</v>
      </c>
      <c r="E183" s="24" t="s">
        <v>548</v>
      </c>
      <c r="F183" s="26">
        <v>2403</v>
      </c>
      <c r="G183" s="75">
        <v>75856.2</v>
      </c>
      <c r="H183" s="75">
        <v>570205.30000000005</v>
      </c>
      <c r="I183" s="76">
        <v>79135.850000000006</v>
      </c>
      <c r="J183" s="112">
        <f t="shared" si="14"/>
        <v>649341.15</v>
      </c>
      <c r="K183" s="92">
        <f t="shared" si="15"/>
        <v>0.8781290081492602</v>
      </c>
      <c r="L183" s="77">
        <v>261.5</v>
      </c>
      <c r="M183" s="106">
        <v>69</v>
      </c>
      <c r="N183" s="114">
        <f t="shared" si="16"/>
        <v>330.5</v>
      </c>
      <c r="O183" s="65" t="s">
        <v>399</v>
      </c>
      <c r="P183" s="66" t="s">
        <v>405</v>
      </c>
      <c r="Q183" s="67"/>
      <c r="R183" s="134">
        <v>0.3</v>
      </c>
      <c r="S183" s="78">
        <v>43359.8</v>
      </c>
      <c r="T183" s="78">
        <v>640335.55000000005</v>
      </c>
      <c r="U183" s="79">
        <v>88202.4</v>
      </c>
      <c r="V183" s="113">
        <f t="shared" si="12"/>
        <v>728537.95000000007</v>
      </c>
      <c r="W183" s="95">
        <f t="shared" si="13"/>
        <v>0.87893231917431336</v>
      </c>
      <c r="X183" s="80">
        <v>239</v>
      </c>
      <c r="Y183" s="108">
        <v>69</v>
      </c>
      <c r="Z183" s="115">
        <f t="shared" si="17"/>
        <v>308</v>
      </c>
      <c r="AA183" s="81" t="s">
        <v>399</v>
      </c>
      <c r="AB183" s="82" t="s">
        <v>405</v>
      </c>
      <c r="AC183" s="83"/>
      <c r="AD183" s="84">
        <v>0.3</v>
      </c>
    </row>
    <row r="184" spans="1:30" ht="15" customHeight="1">
      <c r="A184" s="23">
        <v>388</v>
      </c>
      <c r="B184" s="24" t="s">
        <v>63</v>
      </c>
      <c r="C184" s="24" t="s">
        <v>382</v>
      </c>
      <c r="D184" s="25">
        <v>7</v>
      </c>
      <c r="E184" s="24" t="s">
        <v>540</v>
      </c>
      <c r="F184" s="26">
        <v>1183</v>
      </c>
      <c r="G184" s="75">
        <v>140148</v>
      </c>
      <c r="H184" s="75">
        <v>84951</v>
      </c>
      <c r="I184" s="76">
        <v>86254</v>
      </c>
      <c r="J184" s="112">
        <f t="shared" si="14"/>
        <v>171205</v>
      </c>
      <c r="K184" s="92">
        <f t="shared" si="15"/>
        <v>0.49619462048421481</v>
      </c>
      <c r="L184" s="77">
        <v>296</v>
      </c>
      <c r="M184" s="106">
        <v>276</v>
      </c>
      <c r="N184" s="114">
        <f t="shared" si="16"/>
        <v>572</v>
      </c>
      <c r="O184" s="65" t="s">
        <v>405</v>
      </c>
      <c r="P184" s="66"/>
      <c r="Q184" s="67"/>
      <c r="R184" s="134">
        <v>1.2</v>
      </c>
      <c r="S184" s="78">
        <v>107590</v>
      </c>
      <c r="T184" s="78"/>
      <c r="U184" s="79"/>
      <c r="V184" s="113">
        <v>205917</v>
      </c>
      <c r="W184" s="95" t="str">
        <f t="shared" si="13"/>
        <v xml:space="preserve"> </v>
      </c>
      <c r="X184" s="80">
        <v>490</v>
      </c>
      <c r="Y184" s="108">
        <v>759</v>
      </c>
      <c r="Z184" s="115">
        <f t="shared" si="17"/>
        <v>1249</v>
      </c>
      <c r="AA184" s="81" t="s">
        <v>405</v>
      </c>
      <c r="AB184" s="82" t="s">
        <v>538</v>
      </c>
      <c r="AC184" s="83"/>
      <c r="AD184" s="84">
        <v>3.3</v>
      </c>
    </row>
    <row r="185" spans="1:30" ht="15" customHeight="1">
      <c r="A185" s="23">
        <v>740</v>
      </c>
      <c r="B185" s="24" t="s">
        <v>254</v>
      </c>
      <c r="C185" s="24" t="s">
        <v>257</v>
      </c>
      <c r="D185" s="25">
        <v>8</v>
      </c>
      <c r="E185" s="24" t="s">
        <v>541</v>
      </c>
      <c r="F185" s="26">
        <v>521</v>
      </c>
      <c r="G185" s="75"/>
      <c r="H185" s="75"/>
      <c r="I185" s="76"/>
      <c r="J185" s="112" t="str">
        <f t="shared" si="14"/>
        <v xml:space="preserve"> </v>
      </c>
      <c r="K185" s="92" t="str">
        <f t="shared" si="15"/>
        <v xml:space="preserve"> </v>
      </c>
      <c r="L185" s="77"/>
      <c r="M185" s="106"/>
      <c r="N185" s="114" t="str">
        <f t="shared" si="16"/>
        <v xml:space="preserve"> </v>
      </c>
      <c r="O185" s="65"/>
      <c r="P185" s="66"/>
      <c r="Q185" s="67"/>
      <c r="R185" s="134"/>
      <c r="S185" s="78"/>
      <c r="T185" s="78"/>
      <c r="U185" s="79"/>
      <c r="V185" s="113" t="str">
        <f t="shared" si="12"/>
        <v xml:space="preserve"> </v>
      </c>
      <c r="W185" s="95" t="str">
        <f t="shared" si="13"/>
        <v xml:space="preserve"> </v>
      </c>
      <c r="X185" s="80"/>
      <c r="Y185" s="108"/>
      <c r="Z185" s="115" t="str">
        <f t="shared" si="17"/>
        <v xml:space="preserve"> </v>
      </c>
      <c r="AA185" s="81"/>
      <c r="AB185" s="82"/>
      <c r="AC185" s="83"/>
      <c r="AD185" s="84"/>
    </row>
    <row r="186" spans="1:30" ht="15" customHeight="1">
      <c r="A186" s="23">
        <v>542</v>
      </c>
      <c r="B186" s="24" t="s">
        <v>133</v>
      </c>
      <c r="C186" s="24" t="s">
        <v>129</v>
      </c>
      <c r="D186" s="25">
        <v>8</v>
      </c>
      <c r="E186" s="24" t="s">
        <v>541</v>
      </c>
      <c r="F186" s="26">
        <v>336</v>
      </c>
      <c r="G186" s="75"/>
      <c r="H186" s="75"/>
      <c r="I186" s="76"/>
      <c r="J186" s="112" t="str">
        <f t="shared" si="14"/>
        <v xml:space="preserve"> </v>
      </c>
      <c r="K186" s="92" t="str">
        <f t="shared" si="15"/>
        <v xml:space="preserve"> </v>
      </c>
      <c r="L186" s="77"/>
      <c r="M186" s="106"/>
      <c r="N186" s="114" t="str">
        <f t="shared" si="16"/>
        <v xml:space="preserve"> </v>
      </c>
      <c r="O186" s="65"/>
      <c r="P186" s="66"/>
      <c r="Q186" s="67"/>
      <c r="R186" s="134"/>
      <c r="S186" s="78"/>
      <c r="T186" s="78"/>
      <c r="U186" s="79"/>
      <c r="V186" s="113" t="str">
        <f t="shared" si="12"/>
        <v xml:space="preserve"> </v>
      </c>
      <c r="W186" s="95" t="str">
        <f t="shared" si="13"/>
        <v xml:space="preserve"> </v>
      </c>
      <c r="X186" s="80"/>
      <c r="Y186" s="108"/>
      <c r="Z186" s="115" t="str">
        <f t="shared" si="17"/>
        <v xml:space="preserve"> </v>
      </c>
      <c r="AA186" s="81"/>
      <c r="AB186" s="82"/>
      <c r="AC186" s="83"/>
      <c r="AD186" s="84"/>
    </row>
    <row r="187" spans="1:30" ht="15" customHeight="1">
      <c r="A187" s="23">
        <v>614</v>
      </c>
      <c r="B187" s="24" t="s">
        <v>187</v>
      </c>
      <c r="C187" s="24" t="s">
        <v>185</v>
      </c>
      <c r="D187" s="25">
        <v>8</v>
      </c>
      <c r="E187" s="24" t="s">
        <v>541</v>
      </c>
      <c r="F187" s="26">
        <v>1335</v>
      </c>
      <c r="G187" s="75"/>
      <c r="H187" s="75"/>
      <c r="I187" s="76"/>
      <c r="J187" s="112" t="str">
        <f t="shared" si="14"/>
        <v xml:space="preserve"> </v>
      </c>
      <c r="K187" s="92" t="str">
        <f t="shared" si="15"/>
        <v xml:space="preserve"> </v>
      </c>
      <c r="L187" s="77"/>
      <c r="M187" s="106"/>
      <c r="N187" s="114" t="str">
        <f t="shared" si="16"/>
        <v xml:space="preserve"> </v>
      </c>
      <c r="O187" s="65"/>
      <c r="P187" s="66"/>
      <c r="Q187" s="67"/>
      <c r="R187" s="134"/>
      <c r="S187" s="78"/>
      <c r="T187" s="78"/>
      <c r="U187" s="79"/>
      <c r="V187" s="113" t="str">
        <f t="shared" si="12"/>
        <v xml:space="preserve"> </v>
      </c>
      <c r="W187" s="95" t="str">
        <f t="shared" si="13"/>
        <v xml:space="preserve"> </v>
      </c>
      <c r="X187" s="80"/>
      <c r="Y187" s="108"/>
      <c r="Z187" s="115" t="str">
        <f t="shared" si="17"/>
        <v xml:space="preserve"> </v>
      </c>
      <c r="AA187" s="81"/>
      <c r="AB187" s="82"/>
      <c r="AC187" s="83"/>
      <c r="AD187" s="84"/>
    </row>
    <row r="188" spans="1:30" ht="15" customHeight="1">
      <c r="A188" s="23">
        <v>874</v>
      </c>
      <c r="B188" s="24" t="s">
        <v>303</v>
      </c>
      <c r="C188" s="24" t="s">
        <v>311</v>
      </c>
      <c r="D188" s="25">
        <v>9</v>
      </c>
      <c r="E188" s="24" t="s">
        <v>32</v>
      </c>
      <c r="F188" s="26">
        <v>216</v>
      </c>
      <c r="G188" s="75">
        <v>8556</v>
      </c>
      <c r="H188" s="75">
        <v>10200</v>
      </c>
      <c r="I188" s="76">
        <v>20534</v>
      </c>
      <c r="J188" s="112">
        <f t="shared" si="14"/>
        <v>30734</v>
      </c>
      <c r="K188" s="92">
        <f t="shared" si="15"/>
        <v>0.3318800026029804</v>
      </c>
      <c r="L188" s="77">
        <v>185</v>
      </c>
      <c r="M188" s="106">
        <v>230</v>
      </c>
      <c r="N188" s="114">
        <f t="shared" si="16"/>
        <v>415</v>
      </c>
      <c r="O188" s="65" t="s">
        <v>405</v>
      </c>
      <c r="P188" s="66"/>
      <c r="Q188" s="67"/>
      <c r="R188" s="134">
        <v>1</v>
      </c>
      <c r="S188" s="78"/>
      <c r="T188" s="78">
        <v>13280</v>
      </c>
      <c r="U188" s="79">
        <v>22473</v>
      </c>
      <c r="V188" s="113">
        <f t="shared" si="12"/>
        <v>35753</v>
      </c>
      <c r="W188" s="95">
        <f t="shared" si="13"/>
        <v>0.37143736189970072</v>
      </c>
      <c r="X188" s="80">
        <v>320</v>
      </c>
      <c r="Y188" s="108">
        <v>506</v>
      </c>
      <c r="Z188" s="115">
        <f t="shared" si="17"/>
        <v>826</v>
      </c>
      <c r="AA188" s="81" t="s">
        <v>405</v>
      </c>
      <c r="AB188" s="82"/>
      <c r="AC188" s="83"/>
      <c r="AD188" s="84">
        <v>2.2000000000000002</v>
      </c>
    </row>
    <row r="189" spans="1:30" ht="15" customHeight="1">
      <c r="A189" s="23">
        <v>331</v>
      </c>
      <c r="B189" s="24" t="s">
        <v>27</v>
      </c>
      <c r="C189" s="24" t="s">
        <v>20</v>
      </c>
      <c r="D189" s="25">
        <v>7</v>
      </c>
      <c r="E189" s="24" t="s">
        <v>540</v>
      </c>
      <c r="F189" s="26">
        <v>2387</v>
      </c>
      <c r="G189" s="75">
        <v>27160</v>
      </c>
      <c r="H189" s="75">
        <v>172881.35</v>
      </c>
      <c r="I189" s="76">
        <v>215398</v>
      </c>
      <c r="J189" s="112">
        <f t="shared" si="14"/>
        <v>388279.35</v>
      </c>
      <c r="K189" s="92">
        <f t="shared" si="15"/>
        <v>0.44524992122295459</v>
      </c>
      <c r="L189" s="77">
        <v>140</v>
      </c>
      <c r="M189" s="106">
        <v>345</v>
      </c>
      <c r="N189" s="114">
        <f t="shared" si="16"/>
        <v>485</v>
      </c>
      <c r="O189" s="65" t="s">
        <v>653</v>
      </c>
      <c r="P189" s="66"/>
      <c r="Q189" s="67"/>
      <c r="R189" s="134">
        <v>1.5</v>
      </c>
      <c r="S189" s="78">
        <v>19500</v>
      </c>
      <c r="T189" s="78">
        <v>279253.8</v>
      </c>
      <c r="U189" s="79">
        <v>274211.40000000002</v>
      </c>
      <c r="V189" s="113">
        <f t="shared" si="12"/>
        <v>553465.19999999995</v>
      </c>
      <c r="W189" s="95">
        <f t="shared" si="13"/>
        <v>0.5045552999538182</v>
      </c>
      <c r="X189" s="80">
        <v>231</v>
      </c>
      <c r="Y189" s="108">
        <v>460</v>
      </c>
      <c r="Z189" s="115">
        <f>IF(SUM(X189:Y189)&gt;0,SUM(X189:Y189)," ")</f>
        <v>691</v>
      </c>
      <c r="AA189" s="81" t="s">
        <v>408</v>
      </c>
      <c r="AB189" s="82" t="s">
        <v>554</v>
      </c>
      <c r="AC189" s="83"/>
      <c r="AD189" s="84">
        <v>2</v>
      </c>
    </row>
    <row r="190" spans="1:30" ht="15" customHeight="1">
      <c r="A190" s="23">
        <v>696</v>
      </c>
      <c r="B190" s="24" t="s">
        <v>223</v>
      </c>
      <c r="C190" s="24" t="s">
        <v>226</v>
      </c>
      <c r="D190" s="25">
        <v>8</v>
      </c>
      <c r="E190" s="24" t="s">
        <v>541</v>
      </c>
      <c r="F190" s="26">
        <v>315</v>
      </c>
      <c r="G190" s="75">
        <v>7314</v>
      </c>
      <c r="H190" s="75">
        <v>42826</v>
      </c>
      <c r="I190" s="76">
        <v>32139</v>
      </c>
      <c r="J190" s="112">
        <f t="shared" si="14"/>
        <v>74965</v>
      </c>
      <c r="K190" s="92">
        <f t="shared" si="15"/>
        <v>0.57127993063429605</v>
      </c>
      <c r="L190" s="77">
        <v>100</v>
      </c>
      <c r="M190" s="106">
        <v>230</v>
      </c>
      <c r="N190" s="114">
        <f t="shared" si="16"/>
        <v>330</v>
      </c>
      <c r="O190" s="65" t="s">
        <v>399</v>
      </c>
      <c r="P190" s="66"/>
      <c r="Q190" s="67"/>
      <c r="R190" s="134">
        <v>1</v>
      </c>
      <c r="S190" s="78">
        <v>10970</v>
      </c>
      <c r="T190" s="78"/>
      <c r="U190" s="79"/>
      <c r="V190" s="113">
        <v>52677</v>
      </c>
      <c r="W190" s="95" t="str">
        <f t="shared" si="13"/>
        <v xml:space="preserve"> </v>
      </c>
      <c r="X190" s="80">
        <v>50</v>
      </c>
      <c r="Y190" s="108">
        <v>230</v>
      </c>
      <c r="Z190" s="115">
        <f t="shared" si="17"/>
        <v>280</v>
      </c>
      <c r="AA190" s="81" t="s">
        <v>399</v>
      </c>
      <c r="AB190" s="82"/>
      <c r="AC190" s="83"/>
      <c r="AD190" s="84">
        <v>1</v>
      </c>
    </row>
    <row r="191" spans="1:30" ht="15" customHeight="1">
      <c r="A191" s="23">
        <v>497</v>
      </c>
      <c r="B191" s="24" t="s">
        <v>117</v>
      </c>
      <c r="C191" s="24" t="s">
        <v>112</v>
      </c>
      <c r="D191" s="25">
        <v>8</v>
      </c>
      <c r="E191" s="24" t="s">
        <v>541</v>
      </c>
      <c r="F191" s="26">
        <v>541</v>
      </c>
      <c r="G191" s="75">
        <v>2000</v>
      </c>
      <c r="H191" s="75">
        <v>52063.45</v>
      </c>
      <c r="I191" s="76">
        <v>75006</v>
      </c>
      <c r="J191" s="112">
        <f t="shared" si="14"/>
        <v>127069.45</v>
      </c>
      <c r="K191" s="92">
        <f t="shared" si="15"/>
        <v>0.40972436726530254</v>
      </c>
      <c r="L191" s="77">
        <v>120</v>
      </c>
      <c r="M191" s="106">
        <v>414</v>
      </c>
      <c r="N191" s="114">
        <f t="shared" si="16"/>
        <v>534</v>
      </c>
      <c r="O191" s="65" t="s">
        <v>408</v>
      </c>
      <c r="P191" s="66"/>
      <c r="Q191" s="67"/>
      <c r="R191" s="134">
        <v>1.8</v>
      </c>
      <c r="S191" s="78">
        <v>4000</v>
      </c>
      <c r="T191" s="78">
        <v>94397.05</v>
      </c>
      <c r="U191" s="79">
        <v>63171.199999999997</v>
      </c>
      <c r="V191" s="113">
        <f t="shared" si="12"/>
        <v>157568.25</v>
      </c>
      <c r="W191" s="95">
        <f t="shared" si="13"/>
        <v>0.59908674495020409</v>
      </c>
      <c r="X191" s="80">
        <v>210</v>
      </c>
      <c r="Y191" s="108">
        <v>437</v>
      </c>
      <c r="Z191" s="115">
        <f t="shared" si="17"/>
        <v>647</v>
      </c>
      <c r="AA191" s="81" t="s">
        <v>408</v>
      </c>
      <c r="AB191" s="82"/>
      <c r="AC191" s="83"/>
      <c r="AD191" s="84">
        <v>1.9</v>
      </c>
    </row>
    <row r="192" spans="1:30" ht="15" customHeight="1">
      <c r="A192" s="23">
        <v>586</v>
      </c>
      <c r="B192" s="24" t="s">
        <v>167</v>
      </c>
      <c r="C192" s="24" t="s">
        <v>164</v>
      </c>
      <c r="D192" s="25">
        <v>8</v>
      </c>
      <c r="E192" s="24" t="s">
        <v>541</v>
      </c>
      <c r="F192" s="26">
        <v>261</v>
      </c>
      <c r="G192" s="75"/>
      <c r="H192" s="75">
        <v>25932.05</v>
      </c>
      <c r="I192" s="76">
        <v>14224</v>
      </c>
      <c r="J192" s="112">
        <f t="shared" si="14"/>
        <v>40156.050000000003</v>
      </c>
      <c r="K192" s="92">
        <f t="shared" si="15"/>
        <v>0.6457818933884184</v>
      </c>
      <c r="L192" s="77">
        <v>555</v>
      </c>
      <c r="M192" s="106">
        <v>230</v>
      </c>
      <c r="N192" s="114">
        <f t="shared" si="16"/>
        <v>785</v>
      </c>
      <c r="O192" s="65" t="s">
        <v>405</v>
      </c>
      <c r="P192" s="66"/>
      <c r="Q192" s="67"/>
      <c r="R192" s="134">
        <v>1</v>
      </c>
      <c r="S192" s="78">
        <v>1170</v>
      </c>
      <c r="T192" s="78">
        <v>28298.05</v>
      </c>
      <c r="U192" s="79">
        <v>17893.75</v>
      </c>
      <c r="V192" s="113">
        <f t="shared" si="12"/>
        <v>46191.8</v>
      </c>
      <c r="W192" s="95">
        <f t="shared" si="13"/>
        <v>0.6126206382951086</v>
      </c>
      <c r="X192" s="80">
        <v>592</v>
      </c>
      <c r="Y192" s="108">
        <v>287.5</v>
      </c>
      <c r="Z192" s="115">
        <f t="shared" si="17"/>
        <v>879.5</v>
      </c>
      <c r="AA192" s="81" t="s">
        <v>405</v>
      </c>
      <c r="AB192" s="82"/>
      <c r="AC192" s="83"/>
      <c r="AD192" s="84">
        <v>1.25</v>
      </c>
    </row>
    <row r="193" spans="1:30" ht="15" customHeight="1">
      <c r="A193" s="23">
        <v>955</v>
      </c>
      <c r="B193" s="24" t="s">
        <v>352</v>
      </c>
      <c r="C193" s="24" t="s">
        <v>355</v>
      </c>
      <c r="D193" s="25">
        <v>8</v>
      </c>
      <c r="E193" s="24" t="s">
        <v>541</v>
      </c>
      <c r="F193" s="26">
        <v>4127</v>
      </c>
      <c r="G193" s="75">
        <v>75824</v>
      </c>
      <c r="H193" s="75">
        <v>183083</v>
      </c>
      <c r="I193" s="76">
        <v>119101</v>
      </c>
      <c r="J193" s="112">
        <f t="shared" si="14"/>
        <v>302184</v>
      </c>
      <c r="K193" s="92">
        <f t="shared" si="15"/>
        <v>0.60586596245995816</v>
      </c>
      <c r="L193" s="77">
        <v>185.5</v>
      </c>
      <c r="M193" s="106">
        <v>207</v>
      </c>
      <c r="N193" s="114">
        <f t="shared" si="16"/>
        <v>392.5</v>
      </c>
      <c r="O193" s="65" t="s">
        <v>405</v>
      </c>
      <c r="P193" s="66" t="s">
        <v>410</v>
      </c>
      <c r="Q193" s="67"/>
      <c r="R193" s="134">
        <v>0.9</v>
      </c>
      <c r="S193" s="78">
        <v>119820</v>
      </c>
      <c r="T193" s="78">
        <v>290584</v>
      </c>
      <c r="U193" s="79">
        <v>278829</v>
      </c>
      <c r="V193" s="113">
        <f t="shared" si="12"/>
        <v>569413</v>
      </c>
      <c r="W193" s="95">
        <f t="shared" si="13"/>
        <v>0.51032203339228288</v>
      </c>
      <c r="X193" s="80">
        <v>208</v>
      </c>
      <c r="Y193" s="108">
        <v>282</v>
      </c>
      <c r="Z193" s="115">
        <f t="shared" si="17"/>
        <v>490</v>
      </c>
      <c r="AA193" s="81" t="s">
        <v>405</v>
      </c>
      <c r="AB193" s="82" t="s">
        <v>538</v>
      </c>
      <c r="AC193" s="83"/>
      <c r="AD193" s="84">
        <v>0.9</v>
      </c>
    </row>
    <row r="194" spans="1:30" ht="15" customHeight="1">
      <c r="A194" s="23">
        <v>306</v>
      </c>
      <c r="B194" s="24" t="s">
        <v>13</v>
      </c>
      <c r="C194" s="24" t="s">
        <v>8</v>
      </c>
      <c r="D194" s="25">
        <v>1</v>
      </c>
      <c r="E194" s="24" t="s">
        <v>542</v>
      </c>
      <c r="F194" s="26">
        <v>12928</v>
      </c>
      <c r="G194" s="75">
        <v>327107</v>
      </c>
      <c r="H194" s="75">
        <v>826072</v>
      </c>
      <c r="I194" s="76">
        <v>1009645</v>
      </c>
      <c r="J194" s="112">
        <f t="shared" si="14"/>
        <v>1835717</v>
      </c>
      <c r="K194" s="92">
        <f t="shared" si="15"/>
        <v>0.44999964591492042</v>
      </c>
      <c r="L194" s="77">
        <v>156</v>
      </c>
      <c r="M194" s="106">
        <v>207</v>
      </c>
      <c r="N194" s="114">
        <f t="shared" si="16"/>
        <v>363</v>
      </c>
      <c r="O194" s="65" t="s">
        <v>399</v>
      </c>
      <c r="P194" s="66"/>
      <c r="Q194" s="67"/>
      <c r="R194" s="134">
        <v>0.9</v>
      </c>
      <c r="S194" s="78">
        <v>996666.15</v>
      </c>
      <c r="T194" s="78">
        <v>975506.89</v>
      </c>
      <c r="U194" s="79">
        <v>1757331.02</v>
      </c>
      <c r="V194" s="113">
        <f t="shared" si="12"/>
        <v>2732837.91</v>
      </c>
      <c r="W194" s="95">
        <f t="shared" si="13"/>
        <v>0.35695746404513246</v>
      </c>
      <c r="X194" s="80">
        <v>150</v>
      </c>
      <c r="Y194" s="108">
        <v>345</v>
      </c>
      <c r="Z194" s="115">
        <f t="shared" si="17"/>
        <v>495</v>
      </c>
      <c r="AA194" s="81" t="s">
        <v>399</v>
      </c>
      <c r="AB194" s="82"/>
      <c r="AC194" s="83"/>
      <c r="AD194" s="84">
        <v>1.5</v>
      </c>
    </row>
    <row r="195" spans="1:30" ht="15" customHeight="1">
      <c r="A195" s="23">
        <v>415</v>
      </c>
      <c r="B195" s="24" t="s">
        <v>84</v>
      </c>
      <c r="C195" s="24" t="s">
        <v>73</v>
      </c>
      <c r="D195" s="25">
        <v>2</v>
      </c>
      <c r="E195" s="24" t="s">
        <v>544</v>
      </c>
      <c r="F195" s="26">
        <v>1395</v>
      </c>
      <c r="G195" s="75">
        <v>29214</v>
      </c>
      <c r="H195" s="75">
        <v>69659</v>
      </c>
      <c r="I195" s="76">
        <v>134988</v>
      </c>
      <c r="J195" s="112">
        <f t="shared" si="14"/>
        <v>204647</v>
      </c>
      <c r="K195" s="92">
        <f t="shared" si="15"/>
        <v>0.34038612830874626</v>
      </c>
      <c r="L195" s="77">
        <v>117</v>
      </c>
      <c r="M195" s="106">
        <v>207</v>
      </c>
      <c r="N195" s="114">
        <f t="shared" si="16"/>
        <v>324</v>
      </c>
      <c r="O195" s="65" t="s">
        <v>406</v>
      </c>
      <c r="P195" s="66" t="s">
        <v>478</v>
      </c>
      <c r="Q195" s="67"/>
      <c r="R195" s="134">
        <v>0.9</v>
      </c>
      <c r="S195" s="78">
        <v>71064</v>
      </c>
      <c r="T195" s="78">
        <v>137757</v>
      </c>
      <c r="U195" s="79">
        <v>153228</v>
      </c>
      <c r="V195" s="113">
        <f t="shared" si="12"/>
        <v>290985</v>
      </c>
      <c r="W195" s="95">
        <f t="shared" si="13"/>
        <v>0.47341615547193155</v>
      </c>
      <c r="X195" s="80">
        <v>192</v>
      </c>
      <c r="Y195" s="108">
        <v>276</v>
      </c>
      <c r="Z195" s="115">
        <f t="shared" si="17"/>
        <v>468</v>
      </c>
      <c r="AA195" s="81" t="s">
        <v>413</v>
      </c>
      <c r="AB195" s="82"/>
      <c r="AC195" s="83"/>
      <c r="AD195" s="84">
        <v>1.2</v>
      </c>
    </row>
    <row r="196" spans="1:30" ht="15" customHeight="1">
      <c r="A196" s="23">
        <v>332</v>
      </c>
      <c r="B196" s="24" t="s">
        <v>28</v>
      </c>
      <c r="C196" s="24" t="s">
        <v>20</v>
      </c>
      <c r="D196" s="25">
        <v>8</v>
      </c>
      <c r="E196" s="24" t="s">
        <v>541</v>
      </c>
      <c r="F196" s="26">
        <v>2979</v>
      </c>
      <c r="G196" s="75">
        <v>22610</v>
      </c>
      <c r="H196" s="75">
        <v>157171</v>
      </c>
      <c r="I196" s="76">
        <v>143556</v>
      </c>
      <c r="J196" s="112">
        <f t="shared" si="14"/>
        <v>300727</v>
      </c>
      <c r="K196" s="92">
        <f t="shared" si="15"/>
        <v>0.52263681013011798</v>
      </c>
      <c r="L196" s="77">
        <v>168</v>
      </c>
      <c r="M196" s="106">
        <v>276</v>
      </c>
      <c r="N196" s="114">
        <f t="shared" si="16"/>
        <v>444</v>
      </c>
      <c r="O196" s="65" t="s">
        <v>399</v>
      </c>
      <c r="P196" s="66"/>
      <c r="Q196" s="67"/>
      <c r="R196" s="134">
        <v>1.2</v>
      </c>
      <c r="S196" s="78">
        <v>53916</v>
      </c>
      <c r="T196" s="78">
        <v>169989</v>
      </c>
      <c r="U196" s="79">
        <v>371266</v>
      </c>
      <c r="V196" s="113">
        <f t="shared" si="12"/>
        <v>541255</v>
      </c>
      <c r="W196" s="95">
        <f t="shared" si="13"/>
        <v>0.31406453520059863</v>
      </c>
      <c r="X196" s="80">
        <v>132</v>
      </c>
      <c r="Y196" s="108">
        <v>598</v>
      </c>
      <c r="Z196" s="115">
        <f t="shared" si="17"/>
        <v>730</v>
      </c>
      <c r="AA196" s="81" t="s">
        <v>399</v>
      </c>
      <c r="AB196" s="82" t="s">
        <v>539</v>
      </c>
      <c r="AC196" s="83"/>
      <c r="AD196" s="84">
        <v>2.6</v>
      </c>
    </row>
    <row r="197" spans="1:30" ht="15" customHeight="1">
      <c r="A197" s="23">
        <v>697</v>
      </c>
      <c r="B197" s="24" t="s">
        <v>224</v>
      </c>
      <c r="C197" s="24" t="s">
        <v>226</v>
      </c>
      <c r="D197" s="25">
        <v>6</v>
      </c>
      <c r="E197" s="24" t="s">
        <v>380</v>
      </c>
      <c r="F197" s="26">
        <v>1910</v>
      </c>
      <c r="G197" s="75">
        <v>71220</v>
      </c>
      <c r="H197" s="75">
        <v>99790.7</v>
      </c>
      <c r="I197" s="76">
        <v>153815.5</v>
      </c>
      <c r="J197" s="112">
        <f t="shared" si="14"/>
        <v>253606.2</v>
      </c>
      <c r="K197" s="92">
        <f t="shared" si="15"/>
        <v>0.39348683115791327</v>
      </c>
      <c r="L197" s="77">
        <v>450</v>
      </c>
      <c r="M197" s="106">
        <v>399</v>
      </c>
      <c r="N197" s="114">
        <f t="shared" si="16"/>
        <v>849</v>
      </c>
      <c r="O197" s="65" t="s">
        <v>410</v>
      </c>
      <c r="P197" s="66"/>
      <c r="Q197" s="67"/>
      <c r="R197" s="134">
        <v>1.73</v>
      </c>
      <c r="S197" s="78">
        <v>127560</v>
      </c>
      <c r="T197" s="78">
        <v>168593.75</v>
      </c>
      <c r="U197" s="79">
        <v>229550.65</v>
      </c>
      <c r="V197" s="113">
        <f t="shared" ref="V197:V260" si="18">IF(SUM(T197:U197)&gt;0,SUM(T197:U197)," ")</f>
        <v>398144.4</v>
      </c>
      <c r="W197" s="95">
        <f t="shared" ref="W197:W260" si="19">IF(T197+U197&gt;0,IF(V197&gt;0,T197/V197," ")," ")</f>
        <v>0.42344875376873314</v>
      </c>
      <c r="X197" s="80">
        <v>500</v>
      </c>
      <c r="Y197" s="108">
        <v>471.5</v>
      </c>
      <c r="Z197" s="115">
        <f t="shared" si="17"/>
        <v>971.5</v>
      </c>
      <c r="AA197" s="81" t="s">
        <v>410</v>
      </c>
      <c r="AB197" s="82"/>
      <c r="AC197" s="83"/>
      <c r="AD197" s="84">
        <v>2.0499999999999998</v>
      </c>
    </row>
    <row r="198" spans="1:30" ht="15" customHeight="1">
      <c r="A198" s="23">
        <v>587</v>
      </c>
      <c r="B198" s="24" t="s">
        <v>168</v>
      </c>
      <c r="C198" s="24" t="s">
        <v>164</v>
      </c>
      <c r="D198" s="25">
        <v>2</v>
      </c>
      <c r="E198" s="24" t="s">
        <v>544</v>
      </c>
      <c r="F198" s="26">
        <v>3548</v>
      </c>
      <c r="G198" s="75">
        <v>2419</v>
      </c>
      <c r="H198" s="75">
        <v>165480</v>
      </c>
      <c r="I198" s="76">
        <v>363536</v>
      </c>
      <c r="J198" s="112">
        <f t="shared" ref="J198:J260" si="20">IF(SUM(H198:I198)&gt;0,SUM(H198:I198)," ")</f>
        <v>529016</v>
      </c>
      <c r="K198" s="92">
        <f t="shared" ref="K198:K261" si="21">IF(H198+I198&gt;0,IF(J198&gt;0,H198/J198," ")," ")</f>
        <v>0.31280717407413006</v>
      </c>
      <c r="L198" s="77">
        <v>111</v>
      </c>
      <c r="M198" s="106">
        <v>276</v>
      </c>
      <c r="N198" s="114">
        <f t="shared" ref="N198:N261" si="22">IF(SUM(L198:M198)&gt;0,SUM(L198:M198)," ")</f>
        <v>387</v>
      </c>
      <c r="O198" s="65" t="s">
        <v>405</v>
      </c>
      <c r="P198" s="66"/>
      <c r="Q198" s="67"/>
      <c r="R198" s="134">
        <v>1.2</v>
      </c>
      <c r="S198" s="78">
        <v>5400</v>
      </c>
      <c r="T198" s="78">
        <v>192425</v>
      </c>
      <c r="U198" s="79">
        <v>556244</v>
      </c>
      <c r="V198" s="113">
        <f t="shared" si="18"/>
        <v>748669</v>
      </c>
      <c r="W198" s="95">
        <f t="shared" si="19"/>
        <v>0.25702279645611076</v>
      </c>
      <c r="X198" s="80">
        <v>100</v>
      </c>
      <c r="Y198" s="108">
        <v>460</v>
      </c>
      <c r="Z198" s="115">
        <f t="shared" ref="Z198:Z261" si="23">IF(SUM(X198:Y198)&gt;0,SUM(X198:Y198)," ")</f>
        <v>560</v>
      </c>
      <c r="AA198" s="81" t="s">
        <v>399</v>
      </c>
      <c r="AB198" s="82"/>
      <c r="AC198" s="83"/>
      <c r="AD198" s="84">
        <v>2</v>
      </c>
    </row>
    <row r="199" spans="1:30" ht="15" customHeight="1">
      <c r="A199" s="23">
        <v>543</v>
      </c>
      <c r="B199" s="24" t="s">
        <v>134</v>
      </c>
      <c r="C199" s="24" t="s">
        <v>129</v>
      </c>
      <c r="D199" s="25">
        <v>4</v>
      </c>
      <c r="E199" s="24" t="s">
        <v>543</v>
      </c>
      <c r="F199" s="26">
        <v>571</v>
      </c>
      <c r="G199" s="75"/>
      <c r="H199" s="75">
        <v>18404.75</v>
      </c>
      <c r="I199" s="76">
        <v>75487.95</v>
      </c>
      <c r="J199" s="112">
        <f t="shared" si="20"/>
        <v>93892.7</v>
      </c>
      <c r="K199" s="92">
        <f t="shared" si="21"/>
        <v>0.1960189663307158</v>
      </c>
      <c r="L199" s="77">
        <v>100</v>
      </c>
      <c r="M199" s="106">
        <v>529</v>
      </c>
      <c r="N199" s="114">
        <f t="shared" si="22"/>
        <v>629</v>
      </c>
      <c r="O199" s="65" t="s">
        <v>478</v>
      </c>
      <c r="P199" s="66"/>
      <c r="Q199" s="67"/>
      <c r="R199" s="134">
        <v>2.2999999999999998</v>
      </c>
      <c r="S199" s="78"/>
      <c r="T199" s="78"/>
      <c r="U199" s="79"/>
      <c r="V199" s="113">
        <v>93990.64</v>
      </c>
      <c r="W199" s="95" t="str">
        <f t="shared" si="19"/>
        <v xml:space="preserve"> </v>
      </c>
      <c r="X199" s="80">
        <v>187</v>
      </c>
      <c r="Y199" s="108">
        <v>253</v>
      </c>
      <c r="Z199" s="115">
        <f t="shared" si="23"/>
        <v>440</v>
      </c>
      <c r="AA199" s="81" t="s">
        <v>399</v>
      </c>
      <c r="AB199" s="82" t="s">
        <v>538</v>
      </c>
      <c r="AC199" s="83"/>
      <c r="AD199" s="84">
        <v>1.1000000000000001</v>
      </c>
    </row>
    <row r="200" spans="1:30" ht="15" customHeight="1">
      <c r="A200" s="23">
        <v>389</v>
      </c>
      <c r="B200" s="24" t="s">
        <v>64</v>
      </c>
      <c r="C200" s="24" t="s">
        <v>382</v>
      </c>
      <c r="D200" s="25">
        <v>8</v>
      </c>
      <c r="E200" s="24" t="s">
        <v>541</v>
      </c>
      <c r="F200" s="26">
        <v>52</v>
      </c>
      <c r="G200" s="75"/>
      <c r="H200" s="75"/>
      <c r="I200" s="76"/>
      <c r="J200" s="112" t="str">
        <f t="shared" si="20"/>
        <v xml:space="preserve"> </v>
      </c>
      <c r="K200" s="92" t="str">
        <f t="shared" si="21"/>
        <v xml:space="preserve"> </v>
      </c>
      <c r="L200" s="77"/>
      <c r="M200" s="106"/>
      <c r="N200" s="114" t="str">
        <f t="shared" si="22"/>
        <v xml:space="preserve"> </v>
      </c>
      <c r="O200" s="65"/>
      <c r="P200" s="66"/>
      <c r="Q200" s="67"/>
      <c r="R200" s="134"/>
      <c r="S200" s="78">
        <v>0</v>
      </c>
      <c r="T200" s="78">
        <v>5950</v>
      </c>
      <c r="U200" s="79">
        <v>6944</v>
      </c>
      <c r="V200" s="113">
        <f t="shared" si="18"/>
        <v>12894</v>
      </c>
      <c r="W200" s="95">
        <f t="shared" si="19"/>
        <v>0.46145494028230183</v>
      </c>
      <c r="X200" s="80">
        <v>200</v>
      </c>
      <c r="Y200" s="108">
        <v>621</v>
      </c>
      <c r="Z200" s="115">
        <f t="shared" si="23"/>
        <v>821</v>
      </c>
      <c r="AA200" s="81" t="s">
        <v>408</v>
      </c>
      <c r="AB200" s="82"/>
      <c r="AC200" s="83"/>
      <c r="AD200" s="84">
        <v>2.7</v>
      </c>
    </row>
    <row r="201" spans="1:30" ht="15" customHeight="1">
      <c r="A201" s="23">
        <v>307</v>
      </c>
      <c r="B201" s="24" t="s">
        <v>14</v>
      </c>
      <c r="C201" s="24" t="s">
        <v>8</v>
      </c>
      <c r="D201" s="25">
        <v>4</v>
      </c>
      <c r="E201" s="24" t="s">
        <v>543</v>
      </c>
      <c r="F201" s="26">
        <v>2337</v>
      </c>
      <c r="G201" s="75"/>
      <c r="H201" s="75"/>
      <c r="I201" s="76"/>
      <c r="J201" s="112" t="str">
        <f t="shared" si="20"/>
        <v xml:space="preserve"> </v>
      </c>
      <c r="K201" s="92" t="str">
        <f t="shared" si="21"/>
        <v xml:space="preserve"> </v>
      </c>
      <c r="L201" s="77"/>
      <c r="M201" s="106"/>
      <c r="N201" s="114" t="str">
        <f t="shared" si="22"/>
        <v xml:space="preserve"> </v>
      </c>
      <c r="O201" s="65"/>
      <c r="P201" s="66"/>
      <c r="Q201" s="67"/>
      <c r="R201" s="134"/>
      <c r="S201" s="78">
        <v>91882</v>
      </c>
      <c r="T201" s="78">
        <v>255088</v>
      </c>
      <c r="U201" s="79">
        <v>252766</v>
      </c>
      <c r="V201" s="113">
        <f t="shared" si="18"/>
        <v>507854</v>
      </c>
      <c r="W201" s="95">
        <f t="shared" si="19"/>
        <v>0.50228609009676006</v>
      </c>
      <c r="X201" s="80">
        <v>225</v>
      </c>
      <c r="Y201" s="108">
        <v>460</v>
      </c>
      <c r="Z201" s="115">
        <f t="shared" si="23"/>
        <v>685</v>
      </c>
      <c r="AA201" s="81" t="s">
        <v>408</v>
      </c>
      <c r="AB201" s="82" t="s">
        <v>538</v>
      </c>
      <c r="AC201" s="83"/>
      <c r="AD201" s="84">
        <v>2</v>
      </c>
    </row>
    <row r="202" spans="1:30" ht="15" customHeight="1">
      <c r="A202" s="23">
        <v>390</v>
      </c>
      <c r="B202" s="24" t="s">
        <v>65</v>
      </c>
      <c r="C202" s="24" t="s">
        <v>382</v>
      </c>
      <c r="D202" s="25">
        <v>7</v>
      </c>
      <c r="E202" s="24" t="s">
        <v>540</v>
      </c>
      <c r="F202" s="26">
        <v>1234</v>
      </c>
      <c r="G202" s="75">
        <v>49184</v>
      </c>
      <c r="H202" s="75">
        <v>66371</v>
      </c>
      <c r="I202" s="76">
        <v>94193</v>
      </c>
      <c r="J202" s="112">
        <f t="shared" si="20"/>
        <v>160564</v>
      </c>
      <c r="K202" s="92">
        <f t="shared" si="21"/>
        <v>0.41336165018310456</v>
      </c>
      <c r="L202" s="77">
        <v>120</v>
      </c>
      <c r="M202" s="106">
        <v>299</v>
      </c>
      <c r="N202" s="114">
        <f t="shared" si="22"/>
        <v>419</v>
      </c>
      <c r="O202" s="65" t="s">
        <v>399</v>
      </c>
      <c r="P202" s="66"/>
      <c r="Q202" s="67"/>
      <c r="R202" s="134">
        <v>1.3</v>
      </c>
      <c r="S202" s="78">
        <v>77600</v>
      </c>
      <c r="T202" s="78">
        <v>68241</v>
      </c>
      <c r="U202" s="79">
        <v>255662</v>
      </c>
      <c r="V202" s="113">
        <f t="shared" si="18"/>
        <v>323903</v>
      </c>
      <c r="W202" s="95">
        <f t="shared" si="19"/>
        <v>0.21068344535246664</v>
      </c>
      <c r="X202" s="80">
        <v>120</v>
      </c>
      <c r="Y202" s="108">
        <v>759</v>
      </c>
      <c r="Z202" s="115">
        <f t="shared" si="23"/>
        <v>879</v>
      </c>
      <c r="AA202" s="81" t="s">
        <v>399</v>
      </c>
      <c r="AB202" s="82"/>
      <c r="AC202" s="83"/>
      <c r="AD202" s="84">
        <v>3.3</v>
      </c>
    </row>
    <row r="203" spans="1:30" ht="15" customHeight="1">
      <c r="A203" s="23">
        <v>785</v>
      </c>
      <c r="B203" s="24" t="s">
        <v>281</v>
      </c>
      <c r="C203" s="24" t="s">
        <v>384</v>
      </c>
      <c r="D203" s="25">
        <v>5</v>
      </c>
      <c r="E203" s="24" t="s">
        <v>548</v>
      </c>
      <c r="F203" s="26">
        <v>4529</v>
      </c>
      <c r="G203" s="75"/>
      <c r="H203" s="75"/>
      <c r="I203" s="76"/>
      <c r="J203" s="112" t="str">
        <f t="shared" si="20"/>
        <v xml:space="preserve"> </v>
      </c>
      <c r="K203" s="92" t="str">
        <f t="shared" si="21"/>
        <v xml:space="preserve"> </v>
      </c>
      <c r="L203" s="77"/>
      <c r="M203" s="106"/>
      <c r="N203" s="114" t="str">
        <f t="shared" si="22"/>
        <v xml:space="preserve"> </v>
      </c>
      <c r="O203" s="65"/>
      <c r="P203" s="66"/>
      <c r="Q203" s="67"/>
      <c r="R203" s="134"/>
      <c r="S203" s="78">
        <v>40500</v>
      </c>
      <c r="T203" s="78">
        <v>696837</v>
      </c>
      <c r="U203" s="79">
        <v>464558</v>
      </c>
      <c r="V203" s="113">
        <f t="shared" si="18"/>
        <v>1161395</v>
      </c>
      <c r="W203" s="95">
        <f t="shared" si="19"/>
        <v>0.6</v>
      </c>
      <c r="X203" s="80">
        <v>499.2</v>
      </c>
      <c r="Y203" s="108">
        <v>195.5</v>
      </c>
      <c r="Z203" s="115">
        <f t="shared" si="23"/>
        <v>694.7</v>
      </c>
      <c r="AA203" s="81" t="s">
        <v>405</v>
      </c>
      <c r="AB203" s="82"/>
      <c r="AC203" s="83"/>
      <c r="AD203" s="84">
        <v>0.85</v>
      </c>
    </row>
    <row r="204" spans="1:30" ht="15" customHeight="1">
      <c r="A204" s="23">
        <v>333</v>
      </c>
      <c r="B204" s="24" t="s">
        <v>29</v>
      </c>
      <c r="C204" s="24" t="s">
        <v>20</v>
      </c>
      <c r="D204" s="25">
        <v>8</v>
      </c>
      <c r="E204" s="24" t="s">
        <v>541</v>
      </c>
      <c r="F204" s="26">
        <v>1495</v>
      </c>
      <c r="G204" s="75">
        <v>11363.85</v>
      </c>
      <c r="H204" s="75"/>
      <c r="I204" s="76"/>
      <c r="J204" s="112">
        <v>270345.14</v>
      </c>
      <c r="K204" s="92" t="str">
        <f t="shared" si="21"/>
        <v xml:space="preserve"> </v>
      </c>
      <c r="L204" s="77">
        <v>111</v>
      </c>
      <c r="M204" s="106">
        <v>280.60000000000002</v>
      </c>
      <c r="N204" s="114">
        <f t="shared" si="22"/>
        <v>391.6</v>
      </c>
      <c r="O204" s="65" t="s">
        <v>405</v>
      </c>
      <c r="P204" s="66"/>
      <c r="Q204" s="67"/>
      <c r="R204" s="134">
        <v>1.22</v>
      </c>
      <c r="S204" s="78">
        <v>29175.75</v>
      </c>
      <c r="T204" s="78"/>
      <c r="U204" s="79"/>
      <c r="V204" s="113">
        <v>390656.28</v>
      </c>
      <c r="W204" s="95" t="str">
        <f t="shared" si="19"/>
        <v xml:space="preserve"> </v>
      </c>
      <c r="X204" s="80">
        <v>112.5</v>
      </c>
      <c r="Y204" s="108">
        <v>446.2</v>
      </c>
      <c r="Z204" s="115">
        <f t="shared" si="23"/>
        <v>558.70000000000005</v>
      </c>
      <c r="AA204" s="81" t="s">
        <v>405</v>
      </c>
      <c r="AB204" s="82" t="s">
        <v>538</v>
      </c>
      <c r="AC204" s="83"/>
      <c r="AD204" s="84">
        <v>1.94</v>
      </c>
    </row>
    <row r="205" spans="1:30" ht="15" customHeight="1">
      <c r="A205" s="23">
        <v>741</v>
      </c>
      <c r="B205" s="24" t="s">
        <v>255</v>
      </c>
      <c r="C205" s="24" t="s">
        <v>257</v>
      </c>
      <c r="D205" s="25">
        <v>7</v>
      </c>
      <c r="E205" s="24" t="s">
        <v>540</v>
      </c>
      <c r="F205" s="26">
        <v>410</v>
      </c>
      <c r="G205" s="75"/>
      <c r="H205" s="75"/>
      <c r="I205" s="76"/>
      <c r="J205" s="112" t="str">
        <f t="shared" si="20"/>
        <v xml:space="preserve"> </v>
      </c>
      <c r="K205" s="92" t="str">
        <f t="shared" si="21"/>
        <v xml:space="preserve"> </v>
      </c>
      <c r="L205" s="77"/>
      <c r="M205" s="106"/>
      <c r="N205" s="114" t="str">
        <f t="shared" si="22"/>
        <v xml:space="preserve"> </v>
      </c>
      <c r="O205" s="65"/>
      <c r="P205" s="66"/>
      <c r="Q205" s="67"/>
      <c r="R205" s="134"/>
      <c r="S205" s="78">
        <v>360</v>
      </c>
      <c r="T205" s="78">
        <v>63031.5</v>
      </c>
      <c r="U205" s="79">
        <v>63900.5</v>
      </c>
      <c r="V205" s="113">
        <f t="shared" si="18"/>
        <v>126932</v>
      </c>
      <c r="W205" s="95">
        <f t="shared" si="19"/>
        <v>0.49657690732045506</v>
      </c>
      <c r="X205" s="80">
        <v>220</v>
      </c>
      <c r="Y205" s="108">
        <v>506</v>
      </c>
      <c r="Z205" s="115">
        <f t="shared" si="23"/>
        <v>726</v>
      </c>
      <c r="AA205" s="81" t="s">
        <v>399</v>
      </c>
      <c r="AB205" s="82"/>
      <c r="AC205" s="83"/>
      <c r="AD205" s="84">
        <v>2.2000000000000002</v>
      </c>
    </row>
    <row r="206" spans="1:30" ht="15" customHeight="1">
      <c r="A206" s="23">
        <v>615</v>
      </c>
      <c r="B206" s="24" t="s">
        <v>188</v>
      </c>
      <c r="C206" s="24" t="s">
        <v>185</v>
      </c>
      <c r="D206" s="25">
        <v>7</v>
      </c>
      <c r="E206" s="24" t="s">
        <v>540</v>
      </c>
      <c r="F206" s="26">
        <v>514</v>
      </c>
      <c r="G206" s="75">
        <v>11000</v>
      </c>
      <c r="H206" s="75">
        <v>27400</v>
      </c>
      <c r="I206" s="76">
        <v>23863.8</v>
      </c>
      <c r="J206" s="112">
        <f t="shared" si="20"/>
        <v>51263.8</v>
      </c>
      <c r="K206" s="92">
        <f t="shared" si="21"/>
        <v>0.53449022507110278</v>
      </c>
      <c r="L206" s="77">
        <v>165</v>
      </c>
      <c r="M206" s="106">
        <v>356.6</v>
      </c>
      <c r="N206" s="114">
        <f t="shared" si="22"/>
        <v>521.6</v>
      </c>
      <c r="O206" s="65" t="s">
        <v>399</v>
      </c>
      <c r="P206" s="66"/>
      <c r="Q206" s="67"/>
      <c r="R206" s="134">
        <v>1.55</v>
      </c>
      <c r="S206" s="78">
        <v>32388.9</v>
      </c>
      <c r="T206" s="78">
        <v>53280</v>
      </c>
      <c r="U206" s="79">
        <v>51546.8</v>
      </c>
      <c r="V206" s="113">
        <f t="shared" si="18"/>
        <v>104826.8</v>
      </c>
      <c r="W206" s="95">
        <f t="shared" si="19"/>
        <v>0.50826696989701103</v>
      </c>
      <c r="X206" s="80">
        <v>155</v>
      </c>
      <c r="Y206" s="108">
        <v>356.5</v>
      </c>
      <c r="Z206" s="115">
        <f t="shared" si="23"/>
        <v>511.5</v>
      </c>
      <c r="AA206" s="81" t="s">
        <v>399</v>
      </c>
      <c r="AB206" s="82"/>
      <c r="AC206" s="83"/>
      <c r="AD206" s="84">
        <v>1.55</v>
      </c>
    </row>
    <row r="207" spans="1:30" ht="15" customHeight="1">
      <c r="A207" s="23">
        <v>699</v>
      </c>
      <c r="B207" s="24" t="s">
        <v>225</v>
      </c>
      <c r="C207" s="24" t="s">
        <v>226</v>
      </c>
      <c r="D207" s="25">
        <v>9</v>
      </c>
      <c r="E207" s="24" t="s">
        <v>32</v>
      </c>
      <c r="F207" s="26">
        <v>38</v>
      </c>
      <c r="G207" s="75">
        <v>0</v>
      </c>
      <c r="H207" s="75">
        <v>9858</v>
      </c>
      <c r="I207" s="76">
        <v>7735</v>
      </c>
      <c r="J207" s="112">
        <f t="shared" si="20"/>
        <v>17593</v>
      </c>
      <c r="K207" s="92">
        <f t="shared" si="21"/>
        <v>0.56033649747058489</v>
      </c>
      <c r="L207" s="77">
        <v>418</v>
      </c>
      <c r="M207" s="106">
        <v>414</v>
      </c>
      <c r="N207" s="114">
        <f t="shared" si="22"/>
        <v>832</v>
      </c>
      <c r="O207" s="65" t="s">
        <v>402</v>
      </c>
      <c r="P207" s="66" t="s">
        <v>405</v>
      </c>
      <c r="Q207" s="67" t="s">
        <v>478</v>
      </c>
      <c r="R207" s="134">
        <v>1.8</v>
      </c>
      <c r="S207" s="78" t="s">
        <v>657</v>
      </c>
      <c r="T207" s="78" t="s">
        <v>657</v>
      </c>
      <c r="U207" s="79" t="s">
        <v>657</v>
      </c>
      <c r="V207" s="113" t="s">
        <v>657</v>
      </c>
      <c r="W207" s="95" t="s">
        <v>657</v>
      </c>
      <c r="X207" s="80">
        <v>540</v>
      </c>
      <c r="Y207" s="108">
        <v>483</v>
      </c>
      <c r="Z207" s="115">
        <f t="shared" si="23"/>
        <v>1023</v>
      </c>
      <c r="AA207" s="81" t="s">
        <v>412</v>
      </c>
      <c r="AB207" s="82"/>
      <c r="AC207" s="83"/>
      <c r="AD207" s="84">
        <v>2.1</v>
      </c>
    </row>
    <row r="208" spans="1:30" ht="15" customHeight="1">
      <c r="A208" s="23">
        <v>437</v>
      </c>
      <c r="B208" s="24" t="s">
        <v>100</v>
      </c>
      <c r="C208" s="24" t="s">
        <v>97</v>
      </c>
      <c r="D208" s="25">
        <v>9</v>
      </c>
      <c r="E208" s="24" t="s">
        <v>32</v>
      </c>
      <c r="F208" s="26">
        <v>126</v>
      </c>
      <c r="G208" s="75"/>
      <c r="H208" s="75"/>
      <c r="I208" s="76"/>
      <c r="J208" s="112" t="str">
        <f t="shared" si="20"/>
        <v xml:space="preserve"> </v>
      </c>
      <c r="K208" s="92" t="str">
        <f t="shared" si="21"/>
        <v xml:space="preserve"> </v>
      </c>
      <c r="L208" s="77"/>
      <c r="M208" s="106"/>
      <c r="N208" s="114" t="str">
        <f t="shared" si="22"/>
        <v xml:space="preserve"> </v>
      </c>
      <c r="O208" s="65"/>
      <c r="P208" s="66"/>
      <c r="Q208" s="67"/>
      <c r="R208" s="134"/>
      <c r="S208" s="78"/>
      <c r="T208" s="78"/>
      <c r="U208" s="79"/>
      <c r="V208" s="113" t="str">
        <f t="shared" si="18"/>
        <v xml:space="preserve"> </v>
      </c>
      <c r="W208" s="95" t="str">
        <f t="shared" si="19"/>
        <v xml:space="preserve"> </v>
      </c>
      <c r="X208" s="80"/>
      <c r="Y208" s="108"/>
      <c r="Z208" s="115" t="str">
        <f t="shared" si="23"/>
        <v xml:space="preserve"> </v>
      </c>
      <c r="AA208" s="81"/>
      <c r="AB208" s="82"/>
      <c r="AC208" s="83"/>
      <c r="AD208" s="84"/>
    </row>
    <row r="209" spans="1:30" ht="15" customHeight="1">
      <c r="A209" s="23">
        <v>544</v>
      </c>
      <c r="B209" s="24" t="s">
        <v>135</v>
      </c>
      <c r="C209" s="24" t="s">
        <v>129</v>
      </c>
      <c r="D209" s="25">
        <v>2</v>
      </c>
      <c r="E209" s="24" t="s">
        <v>544</v>
      </c>
      <c r="F209" s="26">
        <v>3433</v>
      </c>
      <c r="G209" s="75" t="s">
        <v>659</v>
      </c>
      <c r="H209" s="75">
        <v>111322</v>
      </c>
      <c r="I209" s="76">
        <v>525300</v>
      </c>
      <c r="J209" s="112">
        <f t="shared" si="20"/>
        <v>636622</v>
      </c>
      <c r="K209" s="92">
        <f t="shared" si="21"/>
        <v>0.17486357681638398</v>
      </c>
      <c r="L209" s="77">
        <v>155</v>
      </c>
      <c r="M209" s="106">
        <v>391</v>
      </c>
      <c r="N209" s="114">
        <f t="shared" si="22"/>
        <v>546</v>
      </c>
      <c r="O209" s="65" t="s">
        <v>406</v>
      </c>
      <c r="P209" s="66" t="s">
        <v>478</v>
      </c>
      <c r="Q209" s="67"/>
      <c r="R209" s="134">
        <v>1.7</v>
      </c>
      <c r="S209" s="78">
        <v>42265</v>
      </c>
      <c r="T209" s="78"/>
      <c r="U209" s="79"/>
      <c r="V209" s="113">
        <v>741535</v>
      </c>
      <c r="W209" s="95" t="str">
        <f t="shared" si="19"/>
        <v xml:space="preserve"> </v>
      </c>
      <c r="X209" s="80">
        <v>84</v>
      </c>
      <c r="Y209" s="108">
        <v>345</v>
      </c>
      <c r="Z209" s="115">
        <f t="shared" si="23"/>
        <v>429</v>
      </c>
      <c r="AA209" s="81" t="s">
        <v>412</v>
      </c>
      <c r="AB209" s="82"/>
      <c r="AC209" s="83"/>
      <c r="AD209" s="84">
        <v>1.5</v>
      </c>
    </row>
    <row r="210" spans="1:30" ht="15" customHeight="1">
      <c r="A210" s="23">
        <v>742</v>
      </c>
      <c r="B210" s="24" t="s">
        <v>256</v>
      </c>
      <c r="C210" s="24" t="s">
        <v>257</v>
      </c>
      <c r="D210" s="25">
        <v>3</v>
      </c>
      <c r="E210" s="24" t="s">
        <v>545</v>
      </c>
      <c r="F210" s="26">
        <v>850</v>
      </c>
      <c r="G210" s="75"/>
      <c r="H210" s="75"/>
      <c r="I210" s="76"/>
      <c r="J210" s="112" t="str">
        <f t="shared" si="20"/>
        <v xml:space="preserve"> </v>
      </c>
      <c r="K210" s="92" t="str">
        <f t="shared" si="21"/>
        <v xml:space="preserve"> </v>
      </c>
      <c r="L210" s="77"/>
      <c r="M210" s="106"/>
      <c r="N210" s="114" t="str">
        <f t="shared" si="22"/>
        <v xml:space="preserve"> </v>
      </c>
      <c r="O210" s="65"/>
      <c r="P210" s="66"/>
      <c r="Q210" s="67"/>
      <c r="R210" s="134"/>
      <c r="S210" s="78">
        <v>37440</v>
      </c>
      <c r="T210" s="78">
        <v>127517</v>
      </c>
      <c r="U210" s="79">
        <v>112812</v>
      </c>
      <c r="V210" s="113">
        <f t="shared" si="18"/>
        <v>240329</v>
      </c>
      <c r="W210" s="95">
        <f t="shared" si="19"/>
        <v>0.5305934781070949</v>
      </c>
      <c r="X210" s="80">
        <v>350</v>
      </c>
      <c r="Y210" s="108">
        <v>632.5</v>
      </c>
      <c r="Z210" s="115">
        <f t="shared" si="23"/>
        <v>982.5</v>
      </c>
      <c r="AA210" s="81" t="s">
        <v>399</v>
      </c>
      <c r="AB210" s="82"/>
      <c r="AC210" s="83"/>
      <c r="AD210" s="84">
        <v>2.75</v>
      </c>
    </row>
    <row r="211" spans="1:30" ht="15" customHeight="1">
      <c r="A211" s="23">
        <v>416</v>
      </c>
      <c r="B211" s="24" t="s">
        <v>85</v>
      </c>
      <c r="C211" s="24" t="s">
        <v>73</v>
      </c>
      <c r="D211" s="25">
        <v>9</v>
      </c>
      <c r="E211" s="24" t="s">
        <v>32</v>
      </c>
      <c r="F211" s="26">
        <v>126</v>
      </c>
      <c r="G211" s="75"/>
      <c r="H211" s="75"/>
      <c r="I211" s="76"/>
      <c r="J211" s="112" t="str">
        <f t="shared" si="20"/>
        <v xml:space="preserve"> </v>
      </c>
      <c r="K211" s="92" t="str">
        <f t="shared" si="21"/>
        <v xml:space="preserve"> </v>
      </c>
      <c r="L211" s="77"/>
      <c r="M211" s="106"/>
      <c r="N211" s="114" t="str">
        <f t="shared" si="22"/>
        <v xml:space="preserve"> </v>
      </c>
      <c r="O211" s="65"/>
      <c r="P211" s="66"/>
      <c r="Q211" s="67"/>
      <c r="R211" s="134"/>
      <c r="S211" s="78"/>
      <c r="T211" s="78"/>
      <c r="U211" s="79"/>
      <c r="V211" s="113" t="str">
        <f t="shared" si="18"/>
        <v xml:space="preserve"> </v>
      </c>
      <c r="W211" s="95" t="str">
        <f t="shared" si="19"/>
        <v xml:space="preserve"> </v>
      </c>
      <c r="X211" s="80"/>
      <c r="Y211" s="108"/>
      <c r="Z211" s="115" t="str">
        <f t="shared" si="23"/>
        <v xml:space="preserve"> </v>
      </c>
      <c r="AA211" s="81"/>
      <c r="AB211" s="82"/>
      <c r="AC211" s="83"/>
      <c r="AD211" s="84"/>
    </row>
    <row r="212" spans="1:30" ht="15" customHeight="1">
      <c r="A212" s="23">
        <v>700</v>
      </c>
      <c r="B212" s="24" t="s">
        <v>226</v>
      </c>
      <c r="C212" s="24" t="s">
        <v>226</v>
      </c>
      <c r="D212" s="25">
        <v>1</v>
      </c>
      <c r="E212" s="24" t="s">
        <v>542</v>
      </c>
      <c r="F212" s="26">
        <v>7474</v>
      </c>
      <c r="G212" s="75">
        <v>28200</v>
      </c>
      <c r="H212" s="75">
        <v>920619</v>
      </c>
      <c r="I212" s="76">
        <v>882906</v>
      </c>
      <c r="J212" s="112">
        <f t="shared" si="20"/>
        <v>1803525</v>
      </c>
      <c r="K212" s="92">
        <f t="shared" si="21"/>
        <v>0.51045535825674715</v>
      </c>
      <c r="L212" s="77">
        <v>150</v>
      </c>
      <c r="M212" s="106">
        <v>414</v>
      </c>
      <c r="N212" s="114">
        <f t="shared" si="22"/>
        <v>564</v>
      </c>
      <c r="O212" s="65" t="s">
        <v>402</v>
      </c>
      <c r="P212" s="66"/>
      <c r="Q212" s="67"/>
      <c r="R212" s="134">
        <v>1.8</v>
      </c>
      <c r="S212" s="78">
        <v>61600</v>
      </c>
      <c r="T212" s="78">
        <v>325210</v>
      </c>
      <c r="U212" s="79">
        <v>929929</v>
      </c>
      <c r="V212" s="113">
        <f t="shared" si="18"/>
        <v>1255139</v>
      </c>
      <c r="W212" s="95">
        <f t="shared" si="19"/>
        <v>0.2591027766645766</v>
      </c>
      <c r="X212" s="80">
        <v>312</v>
      </c>
      <c r="Y212" s="108">
        <v>253</v>
      </c>
      <c r="Z212" s="115">
        <f t="shared" si="23"/>
        <v>565</v>
      </c>
      <c r="AA212" s="81" t="s">
        <v>538</v>
      </c>
      <c r="AB212" s="82" t="s">
        <v>410</v>
      </c>
      <c r="AC212" s="83"/>
      <c r="AD212" s="84">
        <v>1.1000000000000001</v>
      </c>
    </row>
    <row r="213" spans="1:30" ht="15" customHeight="1">
      <c r="A213" s="23">
        <v>668</v>
      </c>
      <c r="B213" s="24" t="s">
        <v>210</v>
      </c>
      <c r="C213" s="24" t="s">
        <v>209</v>
      </c>
      <c r="D213" s="25">
        <v>8</v>
      </c>
      <c r="E213" s="24" t="s">
        <v>541</v>
      </c>
      <c r="F213" s="26">
        <v>2747</v>
      </c>
      <c r="G213" s="75">
        <v>236957</v>
      </c>
      <c r="H213" s="75">
        <v>113314</v>
      </c>
      <c r="I213" s="76">
        <v>190256</v>
      </c>
      <c r="J213" s="112">
        <f t="shared" si="20"/>
        <v>303570</v>
      </c>
      <c r="K213" s="92">
        <f t="shared" si="21"/>
        <v>0.37327140363013472</v>
      </c>
      <c r="L213" s="77">
        <v>214.85</v>
      </c>
      <c r="M213" s="106">
        <v>368</v>
      </c>
      <c r="N213" s="114">
        <f t="shared" si="22"/>
        <v>582.85</v>
      </c>
      <c r="O213" s="65" t="s">
        <v>408</v>
      </c>
      <c r="P213" s="66"/>
      <c r="Q213" s="67"/>
      <c r="R213" s="134">
        <v>1.6</v>
      </c>
      <c r="S213" s="78">
        <v>264905</v>
      </c>
      <c r="T213" s="78">
        <v>31970</v>
      </c>
      <c r="U213" s="79">
        <v>574473</v>
      </c>
      <c r="V213" s="113">
        <f t="shared" si="18"/>
        <v>606443</v>
      </c>
      <c r="W213" s="95">
        <f t="shared" si="19"/>
        <v>5.2717238058646899E-2</v>
      </c>
      <c r="X213" s="80">
        <v>27.9</v>
      </c>
      <c r="Y213" s="108">
        <v>512.9</v>
      </c>
      <c r="Z213" s="115">
        <f t="shared" si="23"/>
        <v>540.79999999999995</v>
      </c>
      <c r="AA213" s="81" t="s">
        <v>408</v>
      </c>
      <c r="AB213" s="82" t="s">
        <v>539</v>
      </c>
      <c r="AC213" s="83"/>
      <c r="AD213" s="84">
        <v>2.23</v>
      </c>
    </row>
    <row r="214" spans="1:30" ht="15" customHeight="1">
      <c r="A214" s="23">
        <v>875</v>
      </c>
      <c r="B214" s="24" t="s">
        <v>304</v>
      </c>
      <c r="C214" s="24" t="s">
        <v>311</v>
      </c>
      <c r="D214" s="25">
        <v>8</v>
      </c>
      <c r="E214" s="24" t="s">
        <v>541</v>
      </c>
      <c r="F214" s="26">
        <v>237</v>
      </c>
      <c r="G214" s="75"/>
      <c r="H214" s="75"/>
      <c r="I214" s="76"/>
      <c r="J214" s="112" t="str">
        <f t="shared" si="20"/>
        <v xml:space="preserve"> </v>
      </c>
      <c r="K214" s="92" t="str">
        <f t="shared" si="21"/>
        <v xml:space="preserve"> </v>
      </c>
      <c r="L214" s="77"/>
      <c r="M214" s="106"/>
      <c r="N214" s="114" t="str">
        <f t="shared" si="22"/>
        <v xml:space="preserve"> </v>
      </c>
      <c r="O214" s="65"/>
      <c r="P214" s="66"/>
      <c r="Q214" s="67"/>
      <c r="R214" s="134"/>
      <c r="S214" s="78"/>
      <c r="T214" s="78"/>
      <c r="U214" s="79"/>
      <c r="V214" s="113" t="str">
        <f t="shared" si="18"/>
        <v xml:space="preserve"> </v>
      </c>
      <c r="W214" s="95" t="str">
        <f t="shared" si="19"/>
        <v xml:space="preserve"> </v>
      </c>
      <c r="X214" s="80"/>
      <c r="Y214" s="108"/>
      <c r="Z214" s="115" t="str">
        <f t="shared" si="23"/>
        <v xml:space="preserve"> </v>
      </c>
      <c r="AA214" s="81"/>
      <c r="AB214" s="82"/>
      <c r="AC214" s="83"/>
      <c r="AD214" s="84"/>
    </row>
    <row r="215" spans="1:30" ht="15" customHeight="1">
      <c r="A215" s="23">
        <v>876</v>
      </c>
      <c r="B215" s="24" t="s">
        <v>305</v>
      </c>
      <c r="C215" s="24" t="s">
        <v>311</v>
      </c>
      <c r="D215" s="25">
        <v>7</v>
      </c>
      <c r="E215" s="24" t="s">
        <v>540</v>
      </c>
      <c r="F215" s="26">
        <v>1308</v>
      </c>
      <c r="G215" s="75">
        <v>74902</v>
      </c>
      <c r="H215" s="75">
        <v>78678</v>
      </c>
      <c r="I215" s="76">
        <v>87066</v>
      </c>
      <c r="J215" s="112">
        <f t="shared" si="20"/>
        <v>165744</v>
      </c>
      <c r="K215" s="92">
        <f t="shared" si="21"/>
        <v>0.47469591659426585</v>
      </c>
      <c r="L215" s="77">
        <v>140</v>
      </c>
      <c r="M215" s="106">
        <v>322</v>
      </c>
      <c r="N215" s="114">
        <f t="shared" si="22"/>
        <v>462</v>
      </c>
      <c r="O215" s="65" t="s">
        <v>399</v>
      </c>
      <c r="P215" s="66"/>
      <c r="Q215" s="67"/>
      <c r="R215" s="134">
        <v>1.4</v>
      </c>
      <c r="S215" s="78">
        <v>73665</v>
      </c>
      <c r="T215" s="78">
        <v>130587</v>
      </c>
      <c r="U215" s="79">
        <v>119110</v>
      </c>
      <c r="V215" s="113">
        <f t="shared" si="18"/>
        <v>249697</v>
      </c>
      <c r="W215" s="95">
        <f t="shared" si="19"/>
        <v>0.52298185400705655</v>
      </c>
      <c r="X215" s="80">
        <v>210</v>
      </c>
      <c r="Y215" s="108">
        <v>396</v>
      </c>
      <c r="Z215" s="115">
        <f t="shared" si="23"/>
        <v>606</v>
      </c>
      <c r="AA215" s="81" t="s">
        <v>399</v>
      </c>
      <c r="AB215" s="82"/>
      <c r="AC215" s="83"/>
      <c r="AD215" s="84">
        <v>1.7</v>
      </c>
    </row>
    <row r="216" spans="1:30" ht="15" customHeight="1">
      <c r="A216" s="23">
        <v>545</v>
      </c>
      <c r="B216" s="24" t="s">
        <v>136</v>
      </c>
      <c r="C216" s="24" t="s">
        <v>129</v>
      </c>
      <c r="D216" s="25">
        <v>7</v>
      </c>
      <c r="E216" s="24" t="s">
        <v>540</v>
      </c>
      <c r="F216" s="26">
        <v>254</v>
      </c>
      <c r="G216" s="75"/>
      <c r="H216" s="75"/>
      <c r="I216" s="76"/>
      <c r="J216" s="112" t="str">
        <f t="shared" si="20"/>
        <v xml:space="preserve"> </v>
      </c>
      <c r="K216" s="92" t="str">
        <f t="shared" si="21"/>
        <v xml:space="preserve"> </v>
      </c>
      <c r="L216" s="77"/>
      <c r="M216" s="106"/>
      <c r="N216" s="114" t="str">
        <f t="shared" si="22"/>
        <v xml:space="preserve"> </v>
      </c>
      <c r="O216" s="65"/>
      <c r="P216" s="66"/>
      <c r="Q216" s="67"/>
      <c r="R216" s="134"/>
      <c r="S216" s="78"/>
      <c r="T216" s="78"/>
      <c r="U216" s="79"/>
      <c r="V216" s="113" t="str">
        <f t="shared" si="18"/>
        <v xml:space="preserve"> </v>
      </c>
      <c r="W216" s="95" t="str">
        <f t="shared" si="19"/>
        <v xml:space="preserve"> </v>
      </c>
      <c r="X216" s="80"/>
      <c r="Y216" s="108"/>
      <c r="Z216" s="115" t="str">
        <f t="shared" si="23"/>
        <v xml:space="preserve"> </v>
      </c>
      <c r="AA216" s="81"/>
      <c r="AB216" s="82"/>
      <c r="AC216" s="83"/>
      <c r="AD216" s="84"/>
    </row>
    <row r="217" spans="1:30" ht="15" customHeight="1">
      <c r="A217" s="23">
        <v>546</v>
      </c>
      <c r="B217" s="24" t="s">
        <v>137</v>
      </c>
      <c r="C217" s="24" t="s">
        <v>129</v>
      </c>
      <c r="D217" s="25">
        <v>2</v>
      </c>
      <c r="E217" s="24" t="s">
        <v>544</v>
      </c>
      <c r="F217" s="26">
        <v>9665</v>
      </c>
      <c r="G217" s="75">
        <v>113053.5</v>
      </c>
      <c r="H217" s="75">
        <v>101042.2</v>
      </c>
      <c r="I217" s="76">
        <v>872406</v>
      </c>
      <c r="J217" s="112">
        <f t="shared" si="20"/>
        <v>973448.2</v>
      </c>
      <c r="K217" s="92">
        <f t="shared" si="21"/>
        <v>0.10379822983904023</v>
      </c>
      <c r="L217" s="77">
        <v>60</v>
      </c>
      <c r="M217" s="106">
        <v>276</v>
      </c>
      <c r="N217" s="114">
        <f t="shared" si="22"/>
        <v>336</v>
      </c>
      <c r="O217" s="65" t="s">
        <v>406</v>
      </c>
      <c r="P217" s="66"/>
      <c r="Q217" s="67"/>
      <c r="R217" s="134">
        <v>1.2</v>
      </c>
      <c r="S217" s="78">
        <v>78010</v>
      </c>
      <c r="T217" s="78">
        <v>404723.85</v>
      </c>
      <c r="U217" s="79">
        <v>1627364</v>
      </c>
      <c r="V217" s="113">
        <f t="shared" si="18"/>
        <v>2032087.85</v>
      </c>
      <c r="W217" s="95">
        <f t="shared" si="19"/>
        <v>0.19916651241234476</v>
      </c>
      <c r="X217" s="80">
        <v>180</v>
      </c>
      <c r="Y217" s="108">
        <v>552</v>
      </c>
      <c r="Z217" s="115">
        <f t="shared" si="23"/>
        <v>732</v>
      </c>
      <c r="AA217" s="81" t="s">
        <v>406</v>
      </c>
      <c r="AB217" s="82" t="s">
        <v>538</v>
      </c>
      <c r="AC217" s="83"/>
      <c r="AD217" s="84">
        <v>2.4</v>
      </c>
    </row>
    <row r="218" spans="1:30" ht="15" customHeight="1">
      <c r="A218" s="23">
        <v>669</v>
      </c>
      <c r="B218" s="24" t="s">
        <v>211</v>
      </c>
      <c r="C218" s="24" t="s">
        <v>209</v>
      </c>
      <c r="D218" s="25">
        <v>7</v>
      </c>
      <c r="E218" s="24" t="s">
        <v>540</v>
      </c>
      <c r="F218" s="26">
        <v>416</v>
      </c>
      <c r="G218" s="75">
        <v>41359.199999999997</v>
      </c>
      <c r="H218" s="75">
        <v>15484</v>
      </c>
      <c r="I218" s="76">
        <v>37653</v>
      </c>
      <c r="J218" s="112">
        <f t="shared" si="20"/>
        <v>53137</v>
      </c>
      <c r="K218" s="92">
        <f t="shared" si="21"/>
        <v>0.29139770781188251</v>
      </c>
      <c r="L218" s="77">
        <v>100</v>
      </c>
      <c r="M218" s="106">
        <v>276</v>
      </c>
      <c r="N218" s="114">
        <f t="shared" si="22"/>
        <v>376</v>
      </c>
      <c r="O218" s="65" t="s">
        <v>408</v>
      </c>
      <c r="P218" s="66"/>
      <c r="Q218" s="67"/>
      <c r="R218" s="134">
        <v>1.2</v>
      </c>
      <c r="S218" s="78">
        <v>19170</v>
      </c>
      <c r="T218" s="78">
        <v>44472</v>
      </c>
      <c r="U218" s="79">
        <v>68109</v>
      </c>
      <c r="V218" s="113">
        <f t="shared" si="18"/>
        <v>112581</v>
      </c>
      <c r="W218" s="95">
        <f t="shared" si="19"/>
        <v>0.39502225064620139</v>
      </c>
      <c r="X218" s="80">
        <v>300</v>
      </c>
      <c r="Y218" s="108">
        <v>552</v>
      </c>
      <c r="Z218" s="115">
        <f t="shared" si="23"/>
        <v>852</v>
      </c>
      <c r="AA218" s="81" t="s">
        <v>407</v>
      </c>
      <c r="AB218" s="82" t="s">
        <v>554</v>
      </c>
      <c r="AC218" s="83"/>
      <c r="AD218" s="84">
        <v>2.4</v>
      </c>
    </row>
    <row r="219" spans="1:30" ht="15" customHeight="1">
      <c r="A219" s="23">
        <v>547</v>
      </c>
      <c r="B219" s="24" t="s">
        <v>138</v>
      </c>
      <c r="C219" s="24" t="s">
        <v>129</v>
      </c>
      <c r="D219" s="25">
        <v>7</v>
      </c>
      <c r="E219" s="24" t="s">
        <v>540</v>
      </c>
      <c r="F219" s="26">
        <v>557</v>
      </c>
      <c r="G219" s="75"/>
      <c r="H219" s="75"/>
      <c r="I219" s="76"/>
      <c r="J219" s="112" t="str">
        <f t="shared" si="20"/>
        <v xml:space="preserve"> </v>
      </c>
      <c r="K219" s="92" t="str">
        <f t="shared" si="21"/>
        <v xml:space="preserve"> </v>
      </c>
      <c r="L219" s="77"/>
      <c r="M219" s="106"/>
      <c r="N219" s="114" t="str">
        <f t="shared" si="22"/>
        <v xml:space="preserve"> </v>
      </c>
      <c r="O219" s="65"/>
      <c r="P219" s="66"/>
      <c r="Q219" s="67"/>
      <c r="R219" s="134"/>
      <c r="S219" s="78"/>
      <c r="T219" s="78"/>
      <c r="U219" s="79"/>
      <c r="V219" s="113" t="str">
        <f t="shared" si="18"/>
        <v xml:space="preserve"> </v>
      </c>
      <c r="W219" s="95" t="str">
        <f t="shared" si="19"/>
        <v xml:space="preserve"> </v>
      </c>
      <c r="X219" s="80"/>
      <c r="Y219" s="108"/>
      <c r="Z219" s="115" t="str">
        <f t="shared" si="23"/>
        <v xml:space="preserve"> </v>
      </c>
      <c r="AA219" s="81"/>
      <c r="AB219" s="82"/>
      <c r="AC219" s="83"/>
      <c r="AD219" s="84"/>
    </row>
    <row r="220" spans="1:30" ht="15" customHeight="1">
      <c r="A220" s="23">
        <v>616</v>
      </c>
      <c r="B220" s="24" t="s">
        <v>189</v>
      </c>
      <c r="C220" s="24" t="s">
        <v>185</v>
      </c>
      <c r="D220" s="25">
        <v>2</v>
      </c>
      <c r="E220" s="24" t="s">
        <v>544</v>
      </c>
      <c r="F220" s="26">
        <v>10847</v>
      </c>
      <c r="G220" s="75">
        <v>335000</v>
      </c>
      <c r="H220" s="75">
        <v>240000</v>
      </c>
      <c r="I220" s="76">
        <v>1270000</v>
      </c>
      <c r="J220" s="112">
        <f t="shared" si="20"/>
        <v>1510000</v>
      </c>
      <c r="K220" s="92">
        <f t="shared" si="21"/>
        <v>0.15894039735099338</v>
      </c>
      <c r="L220" s="77">
        <v>96</v>
      </c>
      <c r="M220" s="106">
        <v>437</v>
      </c>
      <c r="N220" s="114">
        <f t="shared" si="22"/>
        <v>533</v>
      </c>
      <c r="O220" s="65" t="s">
        <v>408</v>
      </c>
      <c r="P220" s="66"/>
      <c r="Q220" s="67"/>
      <c r="R220" s="134">
        <v>1.9</v>
      </c>
      <c r="S220" s="78">
        <v>763000</v>
      </c>
      <c r="T220" s="78">
        <v>689000</v>
      </c>
      <c r="U220" s="79">
        <v>1109000</v>
      </c>
      <c r="V220" s="113">
        <f t="shared" si="18"/>
        <v>1798000</v>
      </c>
      <c r="W220" s="95">
        <f t="shared" si="19"/>
        <v>0.38320355951056728</v>
      </c>
      <c r="X220" s="80">
        <v>165</v>
      </c>
      <c r="Y220" s="108">
        <v>322</v>
      </c>
      <c r="Z220" s="115">
        <f t="shared" si="23"/>
        <v>487</v>
      </c>
      <c r="AA220" s="81" t="s">
        <v>406</v>
      </c>
      <c r="AB220" s="82" t="s">
        <v>538</v>
      </c>
      <c r="AC220" s="83"/>
      <c r="AD220" s="84">
        <v>1.4</v>
      </c>
    </row>
    <row r="221" spans="1:30" ht="15" customHeight="1">
      <c r="A221" s="23">
        <v>498</v>
      </c>
      <c r="B221" s="24" t="s">
        <v>118</v>
      </c>
      <c r="C221" s="24" t="s">
        <v>112</v>
      </c>
      <c r="D221" s="25">
        <v>8</v>
      </c>
      <c r="E221" s="24" t="s">
        <v>541</v>
      </c>
      <c r="F221" s="26">
        <v>1267</v>
      </c>
      <c r="G221" s="75">
        <v>13500</v>
      </c>
      <c r="H221" s="75">
        <v>119025</v>
      </c>
      <c r="I221" s="76">
        <v>139095</v>
      </c>
      <c r="J221" s="112">
        <f t="shared" si="20"/>
        <v>258120</v>
      </c>
      <c r="K221" s="92">
        <f t="shared" si="21"/>
        <v>0.46112273361227335</v>
      </c>
      <c r="L221" s="77">
        <v>250</v>
      </c>
      <c r="M221" s="106">
        <v>287.5</v>
      </c>
      <c r="N221" s="114">
        <f t="shared" si="22"/>
        <v>537.5</v>
      </c>
      <c r="O221" s="65" t="s">
        <v>408</v>
      </c>
      <c r="P221" s="66" t="s">
        <v>399</v>
      </c>
      <c r="Q221" s="67"/>
      <c r="R221" s="134">
        <v>1.25</v>
      </c>
      <c r="S221" s="78">
        <v>18750</v>
      </c>
      <c r="T221" s="78">
        <v>109993</v>
      </c>
      <c r="U221" s="79">
        <v>331630</v>
      </c>
      <c r="V221" s="113">
        <f t="shared" si="18"/>
        <v>441623</v>
      </c>
      <c r="W221" s="95">
        <f t="shared" si="19"/>
        <v>0.2490653792941038</v>
      </c>
      <c r="X221" s="80">
        <v>250</v>
      </c>
      <c r="Y221" s="108">
        <v>345</v>
      </c>
      <c r="Z221" s="115">
        <f t="shared" si="23"/>
        <v>595</v>
      </c>
      <c r="AA221" s="81" t="s">
        <v>408</v>
      </c>
      <c r="AB221" s="82" t="s">
        <v>399</v>
      </c>
      <c r="AC221" s="83"/>
      <c r="AD221" s="84">
        <v>1.5</v>
      </c>
    </row>
    <row r="222" spans="1:30" ht="15" customHeight="1">
      <c r="A222" s="23">
        <v>356</v>
      </c>
      <c r="B222" s="24" t="s">
        <v>47</v>
      </c>
      <c r="C222" s="24" t="s">
        <v>42</v>
      </c>
      <c r="D222" s="25">
        <v>3</v>
      </c>
      <c r="E222" s="24" t="s">
        <v>545</v>
      </c>
      <c r="F222" s="26">
        <v>12231</v>
      </c>
      <c r="G222" s="75">
        <v>814000</v>
      </c>
      <c r="H222" s="75"/>
      <c r="I222" s="76"/>
      <c r="J222" s="112">
        <v>1771000</v>
      </c>
      <c r="K222" s="92" t="str">
        <f t="shared" si="21"/>
        <v xml:space="preserve"> </v>
      </c>
      <c r="L222" s="77">
        <v>146.35</v>
      </c>
      <c r="M222" s="106">
        <v>315.10000000000002</v>
      </c>
      <c r="N222" s="114">
        <f t="shared" si="22"/>
        <v>461.45000000000005</v>
      </c>
      <c r="O222" s="65" t="s">
        <v>478</v>
      </c>
      <c r="P222" s="66"/>
      <c r="Q222" s="67"/>
      <c r="R222" s="134">
        <v>1.37</v>
      </c>
      <c r="S222" s="78">
        <v>435000</v>
      </c>
      <c r="T222" s="78"/>
      <c r="U222" s="79"/>
      <c r="V222" s="113">
        <v>4299000</v>
      </c>
      <c r="W222" s="95" t="str">
        <f t="shared" si="19"/>
        <v xml:space="preserve"> </v>
      </c>
      <c r="X222" s="80">
        <v>380</v>
      </c>
      <c r="Y222" s="108">
        <v>414</v>
      </c>
      <c r="Z222" s="115">
        <f t="shared" si="23"/>
        <v>794</v>
      </c>
      <c r="AA222" s="81" t="s">
        <v>406</v>
      </c>
      <c r="AB222" s="82" t="s">
        <v>538</v>
      </c>
      <c r="AC222" s="83"/>
      <c r="AD222" s="84">
        <v>1.8</v>
      </c>
    </row>
    <row r="223" spans="1:30" ht="15" customHeight="1">
      <c r="A223" s="23">
        <v>670</v>
      </c>
      <c r="B223" s="24" t="s">
        <v>212</v>
      </c>
      <c r="C223" s="24" t="s">
        <v>209</v>
      </c>
      <c r="D223" s="25">
        <v>4</v>
      </c>
      <c r="E223" s="24" t="s">
        <v>543</v>
      </c>
      <c r="F223" s="26">
        <v>4659</v>
      </c>
      <c r="G223" s="75">
        <v>74512</v>
      </c>
      <c r="H223" s="75">
        <v>179817</v>
      </c>
      <c r="I223" s="76">
        <v>165242</v>
      </c>
      <c r="J223" s="112">
        <f t="shared" si="20"/>
        <v>345059</v>
      </c>
      <c r="K223" s="92">
        <f t="shared" si="21"/>
        <v>0.52111957665210873</v>
      </c>
      <c r="L223" s="77">
        <v>193</v>
      </c>
      <c r="M223" s="106">
        <v>207</v>
      </c>
      <c r="N223" s="114">
        <f t="shared" si="22"/>
        <v>400</v>
      </c>
      <c r="O223" s="65" t="s">
        <v>405</v>
      </c>
      <c r="P223" s="66" t="s">
        <v>402</v>
      </c>
      <c r="Q223" s="67"/>
      <c r="R223" s="134">
        <v>0.9</v>
      </c>
      <c r="S223" s="78">
        <v>122725</v>
      </c>
      <c r="T223" s="78">
        <v>187280</v>
      </c>
      <c r="U223" s="79">
        <v>800700</v>
      </c>
      <c r="V223" s="113">
        <f t="shared" si="18"/>
        <v>987980</v>
      </c>
      <c r="W223" s="95">
        <f t="shared" si="19"/>
        <v>0.18955849308690459</v>
      </c>
      <c r="X223" s="80">
        <v>110</v>
      </c>
      <c r="Y223" s="108">
        <v>322</v>
      </c>
      <c r="Z223" s="115">
        <f t="shared" si="23"/>
        <v>432</v>
      </c>
      <c r="AA223" s="81" t="s">
        <v>399</v>
      </c>
      <c r="AB223" s="82" t="s">
        <v>538</v>
      </c>
      <c r="AC223" s="83"/>
      <c r="AD223" s="84">
        <v>1.4</v>
      </c>
    </row>
    <row r="224" spans="1:30" ht="15" customHeight="1">
      <c r="A224" s="23">
        <v>743</v>
      </c>
      <c r="B224" s="24" t="s">
        <v>257</v>
      </c>
      <c r="C224" s="24" t="s">
        <v>257</v>
      </c>
      <c r="D224" s="25">
        <v>2</v>
      </c>
      <c r="E224" s="24" t="s">
        <v>544</v>
      </c>
      <c r="F224" s="26">
        <v>6634</v>
      </c>
      <c r="G224" s="75" t="s">
        <v>657</v>
      </c>
      <c r="H224" s="75" t="s">
        <v>657</v>
      </c>
      <c r="I224" s="76" t="s">
        <v>657</v>
      </c>
      <c r="J224" s="112" t="s">
        <v>657</v>
      </c>
      <c r="K224" s="92"/>
      <c r="L224" s="77">
        <v>458.25</v>
      </c>
      <c r="M224" s="106">
        <v>266.8</v>
      </c>
      <c r="N224" s="114">
        <f t="shared" si="22"/>
        <v>725.05</v>
      </c>
      <c r="O224" s="65" t="s">
        <v>406</v>
      </c>
      <c r="P224" s="66"/>
      <c r="Q224" s="67"/>
      <c r="R224" s="134">
        <v>1.1599999999999999</v>
      </c>
      <c r="S224" s="78">
        <v>23360</v>
      </c>
      <c r="T224" s="78">
        <v>195000</v>
      </c>
      <c r="U224" s="79">
        <v>854376</v>
      </c>
      <c r="V224" s="113">
        <f t="shared" si="18"/>
        <v>1049376</v>
      </c>
      <c r="W224" s="95">
        <f t="shared" si="19"/>
        <v>0.18582471868996434</v>
      </c>
      <c r="X224" s="80">
        <v>112.5</v>
      </c>
      <c r="Y224" s="108">
        <v>460</v>
      </c>
      <c r="Z224" s="115">
        <f t="shared" si="23"/>
        <v>572.5</v>
      </c>
      <c r="AA224" s="81" t="s">
        <v>406</v>
      </c>
      <c r="AB224" s="82" t="s">
        <v>539</v>
      </c>
      <c r="AC224" s="83"/>
      <c r="AD224" s="84">
        <v>2</v>
      </c>
    </row>
    <row r="225" spans="1:30" ht="15" customHeight="1">
      <c r="A225" s="23">
        <v>981</v>
      </c>
      <c r="B225" s="24" t="s">
        <v>367</v>
      </c>
      <c r="C225" s="24" t="s">
        <v>387</v>
      </c>
      <c r="D225" s="25">
        <v>6</v>
      </c>
      <c r="E225" s="24" t="s">
        <v>380</v>
      </c>
      <c r="F225" s="26">
        <v>3883</v>
      </c>
      <c r="G225" s="75"/>
      <c r="H225" s="75"/>
      <c r="I225" s="76"/>
      <c r="J225" s="112" t="str">
        <f t="shared" si="20"/>
        <v xml:space="preserve"> </v>
      </c>
      <c r="K225" s="92" t="str">
        <f t="shared" si="21"/>
        <v xml:space="preserve"> </v>
      </c>
      <c r="L225" s="77"/>
      <c r="M225" s="106"/>
      <c r="N225" s="114" t="str">
        <f t="shared" si="22"/>
        <v xml:space="preserve"> </v>
      </c>
      <c r="O225" s="65"/>
      <c r="P225" s="66"/>
      <c r="Q225" s="67"/>
      <c r="R225" s="134"/>
      <c r="S225" s="78"/>
      <c r="T225" s="78"/>
      <c r="U225" s="79"/>
      <c r="V225" s="113" t="str">
        <f t="shared" si="18"/>
        <v xml:space="preserve"> </v>
      </c>
      <c r="W225" s="95" t="str">
        <f t="shared" si="19"/>
        <v xml:space="preserve"> </v>
      </c>
      <c r="X225" s="80"/>
      <c r="Y225" s="108"/>
      <c r="Z225" s="115" t="str">
        <f t="shared" si="23"/>
        <v xml:space="preserve"> </v>
      </c>
      <c r="AA225" s="81"/>
      <c r="AB225" s="82"/>
      <c r="AC225" s="83"/>
      <c r="AD225" s="84"/>
    </row>
    <row r="226" spans="1:30" ht="15" customHeight="1">
      <c r="A226" s="23">
        <v>617</v>
      </c>
      <c r="B226" s="24" t="s">
        <v>190</v>
      </c>
      <c r="C226" s="24" t="s">
        <v>185</v>
      </c>
      <c r="D226" s="25">
        <v>7</v>
      </c>
      <c r="E226" s="24" t="s">
        <v>540</v>
      </c>
      <c r="F226" s="26">
        <v>644</v>
      </c>
      <c r="G226" s="75">
        <v>974</v>
      </c>
      <c r="H226" s="75">
        <v>26960</v>
      </c>
      <c r="I226" s="76">
        <v>27699</v>
      </c>
      <c r="J226" s="112">
        <f t="shared" si="20"/>
        <v>54659</v>
      </c>
      <c r="K226" s="92">
        <f t="shared" si="21"/>
        <v>0.49323990559651659</v>
      </c>
      <c r="L226" s="77">
        <v>160</v>
      </c>
      <c r="M226" s="106">
        <v>391</v>
      </c>
      <c r="N226" s="114">
        <f t="shared" si="22"/>
        <v>551</v>
      </c>
      <c r="O226" s="65" t="s">
        <v>399</v>
      </c>
      <c r="P226" s="66"/>
      <c r="Q226" s="67"/>
      <c r="R226" s="134">
        <v>1.7</v>
      </c>
      <c r="S226" s="78">
        <v>3822</v>
      </c>
      <c r="T226" s="78">
        <v>47640</v>
      </c>
      <c r="U226" s="79">
        <v>70202</v>
      </c>
      <c r="V226" s="113">
        <f t="shared" si="18"/>
        <v>117842</v>
      </c>
      <c r="W226" s="95">
        <f t="shared" si="19"/>
        <v>0.40427012440386279</v>
      </c>
      <c r="X226" s="80">
        <v>180</v>
      </c>
      <c r="Y226" s="108">
        <v>575</v>
      </c>
      <c r="Z226" s="115">
        <f t="shared" si="23"/>
        <v>755</v>
      </c>
      <c r="AA226" s="81" t="s">
        <v>399</v>
      </c>
      <c r="AB226" s="82"/>
      <c r="AC226" s="83"/>
      <c r="AD226" s="84">
        <v>2.5</v>
      </c>
    </row>
    <row r="227" spans="1:30" ht="15" customHeight="1">
      <c r="A227" s="23">
        <v>877</v>
      </c>
      <c r="B227" s="24" t="s">
        <v>306</v>
      </c>
      <c r="C227" s="24" t="s">
        <v>311</v>
      </c>
      <c r="D227" s="25">
        <v>9</v>
      </c>
      <c r="E227" s="24" t="s">
        <v>32</v>
      </c>
      <c r="F227" s="26">
        <v>515</v>
      </c>
      <c r="G227" s="75">
        <v>53840</v>
      </c>
      <c r="H227" s="75">
        <v>6385</v>
      </c>
      <c r="I227" s="76">
        <v>14751</v>
      </c>
      <c r="J227" s="112">
        <f t="shared" si="20"/>
        <v>21136</v>
      </c>
      <c r="K227" s="92">
        <f t="shared" si="21"/>
        <v>0.3020912187736563</v>
      </c>
      <c r="L227" s="77">
        <v>185</v>
      </c>
      <c r="M227" s="106">
        <v>414</v>
      </c>
      <c r="N227" s="114">
        <f t="shared" si="22"/>
        <v>599</v>
      </c>
      <c r="O227" s="65" t="s">
        <v>405</v>
      </c>
      <c r="P227" s="66"/>
      <c r="Q227" s="67"/>
      <c r="R227" s="134">
        <v>1.8</v>
      </c>
      <c r="S227" s="78">
        <v>60600</v>
      </c>
      <c r="T227" s="78">
        <v>8840</v>
      </c>
      <c r="U227" s="79">
        <v>14380</v>
      </c>
      <c r="V227" s="113">
        <f t="shared" si="18"/>
        <v>23220</v>
      </c>
      <c r="W227" s="95">
        <f t="shared" si="19"/>
        <v>0.38070628768303189</v>
      </c>
      <c r="X227" s="80">
        <v>80</v>
      </c>
      <c r="Y227" s="108">
        <v>230</v>
      </c>
      <c r="Z227" s="115">
        <f t="shared" si="23"/>
        <v>310</v>
      </c>
      <c r="AA227" s="81" t="s">
        <v>405</v>
      </c>
      <c r="AB227" s="82"/>
      <c r="AC227" s="83"/>
      <c r="AD227" s="84">
        <v>1</v>
      </c>
    </row>
    <row r="228" spans="1:30" ht="15" customHeight="1">
      <c r="A228" s="23">
        <v>982</v>
      </c>
      <c r="B228" s="24" t="s">
        <v>368</v>
      </c>
      <c r="C228" s="24" t="s">
        <v>387</v>
      </c>
      <c r="D228" s="25">
        <v>7</v>
      </c>
      <c r="E228" s="24" t="s">
        <v>540</v>
      </c>
      <c r="F228" s="26">
        <v>1446</v>
      </c>
      <c r="G228" s="75">
        <v>28000</v>
      </c>
      <c r="H228" s="75">
        <v>63670</v>
      </c>
      <c r="I228" s="76">
        <v>114315</v>
      </c>
      <c r="J228" s="112">
        <f t="shared" si="20"/>
        <v>177985</v>
      </c>
      <c r="K228" s="92">
        <f t="shared" si="21"/>
        <v>0.35772677472820741</v>
      </c>
      <c r="L228" s="77">
        <v>120</v>
      </c>
      <c r="M228" s="106">
        <v>207</v>
      </c>
      <c r="N228" s="114">
        <f t="shared" si="22"/>
        <v>327</v>
      </c>
      <c r="O228" s="65" t="s">
        <v>408</v>
      </c>
      <c r="P228" s="66" t="s">
        <v>399</v>
      </c>
      <c r="Q228" s="67"/>
      <c r="R228" s="134">
        <v>0.9</v>
      </c>
      <c r="S228" s="78"/>
      <c r="T228" s="78"/>
      <c r="U228" s="79"/>
      <c r="V228" s="113" t="str">
        <f t="shared" si="18"/>
        <v xml:space="preserve"> </v>
      </c>
      <c r="W228" s="95" t="str">
        <f t="shared" si="19"/>
        <v xml:space="preserve"> </v>
      </c>
      <c r="X228" s="80"/>
      <c r="Y228" s="108"/>
      <c r="Z228" s="115" t="str">
        <f t="shared" si="23"/>
        <v xml:space="preserve"> </v>
      </c>
      <c r="AA228" s="81"/>
      <c r="AB228" s="82"/>
      <c r="AC228" s="83"/>
      <c r="AD228" s="84"/>
    </row>
    <row r="229" spans="1:30" ht="15" customHeight="1">
      <c r="A229" s="23">
        <v>417</v>
      </c>
      <c r="B229" s="24" t="s">
        <v>86</v>
      </c>
      <c r="C229" s="24" t="s">
        <v>73</v>
      </c>
      <c r="D229" s="25">
        <v>9</v>
      </c>
      <c r="E229" s="24" t="s">
        <v>32</v>
      </c>
      <c r="F229" s="26">
        <v>227</v>
      </c>
      <c r="G229" s="75"/>
      <c r="H229" s="75"/>
      <c r="I229" s="76"/>
      <c r="J229" s="112" t="str">
        <f t="shared" si="20"/>
        <v xml:space="preserve"> </v>
      </c>
      <c r="K229" s="92" t="str">
        <f t="shared" si="21"/>
        <v xml:space="preserve"> </v>
      </c>
      <c r="L229" s="77"/>
      <c r="M229" s="106"/>
      <c r="N229" s="114" t="str">
        <f t="shared" si="22"/>
        <v xml:space="preserve"> </v>
      </c>
      <c r="O229" s="65"/>
      <c r="P229" s="66"/>
      <c r="Q229" s="67"/>
      <c r="R229" s="134"/>
      <c r="S229" s="78"/>
      <c r="T229" s="78"/>
      <c r="U229" s="79"/>
      <c r="V229" s="113" t="str">
        <f t="shared" si="18"/>
        <v xml:space="preserve"> </v>
      </c>
      <c r="W229" s="95" t="str">
        <f t="shared" si="19"/>
        <v xml:space="preserve"> </v>
      </c>
      <c r="X229" s="80"/>
      <c r="Y229" s="108"/>
      <c r="Z229" s="115" t="str">
        <f t="shared" si="23"/>
        <v xml:space="preserve"> </v>
      </c>
      <c r="AA229" s="81"/>
      <c r="AB229" s="82"/>
      <c r="AC229" s="83"/>
      <c r="AD229" s="84"/>
    </row>
    <row r="230" spans="1:30" ht="15" customHeight="1">
      <c r="A230" s="23">
        <v>588</v>
      </c>
      <c r="B230" s="24" t="s">
        <v>169</v>
      </c>
      <c r="C230" s="24" t="s">
        <v>164</v>
      </c>
      <c r="D230" s="25">
        <v>7</v>
      </c>
      <c r="E230" s="24" t="s">
        <v>540</v>
      </c>
      <c r="F230" s="26">
        <v>369</v>
      </c>
      <c r="G230" s="75">
        <v>15800</v>
      </c>
      <c r="H230" s="75">
        <v>31369.05</v>
      </c>
      <c r="I230" s="76">
        <v>27373.1</v>
      </c>
      <c r="J230" s="112">
        <f t="shared" si="20"/>
        <v>58742.149999999994</v>
      </c>
      <c r="K230" s="92">
        <f t="shared" si="21"/>
        <v>0.53401262977265906</v>
      </c>
      <c r="L230" s="77">
        <v>170</v>
      </c>
      <c r="M230" s="106">
        <v>230</v>
      </c>
      <c r="N230" s="114">
        <f t="shared" si="22"/>
        <v>400</v>
      </c>
      <c r="O230" s="65" t="s">
        <v>406</v>
      </c>
      <c r="P230" s="66"/>
      <c r="Q230" s="67"/>
      <c r="R230" s="134">
        <v>1</v>
      </c>
      <c r="S230" s="78">
        <v>23700</v>
      </c>
      <c r="T230" s="78">
        <v>55158.35</v>
      </c>
      <c r="U230" s="79">
        <v>39389.800000000003</v>
      </c>
      <c r="V230" s="113">
        <f t="shared" si="18"/>
        <v>94548.15</v>
      </c>
      <c r="W230" s="95">
        <f t="shared" si="19"/>
        <v>0.58338899280419554</v>
      </c>
      <c r="X230" s="80">
        <v>300</v>
      </c>
      <c r="Y230" s="108">
        <v>368</v>
      </c>
      <c r="Z230" s="115">
        <f t="shared" si="23"/>
        <v>668</v>
      </c>
      <c r="AA230" s="81" t="s">
        <v>406</v>
      </c>
      <c r="AB230" s="82"/>
      <c r="AC230" s="83"/>
      <c r="AD230" s="84">
        <v>1.6</v>
      </c>
    </row>
    <row r="231" spans="1:30" ht="15" customHeight="1">
      <c r="A231" s="23">
        <v>308</v>
      </c>
      <c r="B231" s="24" t="s">
        <v>15</v>
      </c>
      <c r="C231" s="24" t="s">
        <v>8</v>
      </c>
      <c r="D231" s="25">
        <v>7</v>
      </c>
      <c r="E231" s="24" t="s">
        <v>540</v>
      </c>
      <c r="F231" s="26">
        <v>287</v>
      </c>
      <c r="G231" s="75"/>
      <c r="H231" s="75"/>
      <c r="I231" s="76"/>
      <c r="J231" s="112" t="str">
        <f t="shared" si="20"/>
        <v xml:space="preserve"> </v>
      </c>
      <c r="K231" s="92" t="str">
        <f t="shared" si="21"/>
        <v xml:space="preserve"> </v>
      </c>
      <c r="L231" s="77"/>
      <c r="M231" s="106"/>
      <c r="N231" s="114" t="str">
        <f t="shared" si="22"/>
        <v xml:space="preserve"> </v>
      </c>
      <c r="O231" s="65"/>
      <c r="P231" s="66"/>
      <c r="Q231" s="67"/>
      <c r="R231" s="134"/>
      <c r="S231" s="78"/>
      <c r="T231" s="78"/>
      <c r="U231" s="79"/>
      <c r="V231" s="113" t="str">
        <f t="shared" si="18"/>
        <v xml:space="preserve"> </v>
      </c>
      <c r="W231" s="95" t="str">
        <f t="shared" si="19"/>
        <v xml:space="preserve"> </v>
      </c>
      <c r="X231" s="80"/>
      <c r="Y231" s="108"/>
      <c r="Z231" s="115" t="str">
        <f t="shared" si="23"/>
        <v xml:space="preserve"> </v>
      </c>
      <c r="AA231" s="81"/>
      <c r="AB231" s="82"/>
      <c r="AC231" s="83"/>
      <c r="AD231" s="84"/>
    </row>
    <row r="232" spans="1:30" ht="15" customHeight="1">
      <c r="A232" s="23">
        <v>764</v>
      </c>
      <c r="B232" s="24" t="s">
        <v>271</v>
      </c>
      <c r="C232" s="24" t="s">
        <v>383</v>
      </c>
      <c r="D232" s="25">
        <v>7</v>
      </c>
      <c r="E232" s="24" t="s">
        <v>540</v>
      </c>
      <c r="F232" s="26">
        <v>284</v>
      </c>
      <c r="G232" s="75">
        <v>9200</v>
      </c>
      <c r="H232" s="75">
        <v>34261.65</v>
      </c>
      <c r="I232" s="76">
        <v>23964.7</v>
      </c>
      <c r="J232" s="112">
        <f t="shared" si="20"/>
        <v>58226.350000000006</v>
      </c>
      <c r="K232" s="92">
        <f t="shared" si="21"/>
        <v>0.5884217368940351</v>
      </c>
      <c r="L232" s="77">
        <v>270</v>
      </c>
      <c r="M232" s="106">
        <v>299</v>
      </c>
      <c r="N232" s="114">
        <f t="shared" si="22"/>
        <v>569</v>
      </c>
      <c r="O232" s="65" t="s">
        <v>408</v>
      </c>
      <c r="P232" s="66" t="s">
        <v>399</v>
      </c>
      <c r="Q232" s="67"/>
      <c r="R232" s="134">
        <v>1.3</v>
      </c>
      <c r="S232" s="78">
        <v>7800</v>
      </c>
      <c r="T232" s="78">
        <v>45875</v>
      </c>
      <c r="U232" s="79">
        <v>13299</v>
      </c>
      <c r="V232" s="113">
        <f t="shared" si="18"/>
        <v>59174</v>
      </c>
      <c r="W232" s="95">
        <f t="shared" si="19"/>
        <v>0.775256024605401</v>
      </c>
      <c r="X232" s="80">
        <v>360</v>
      </c>
      <c r="Y232" s="108">
        <v>230</v>
      </c>
      <c r="Z232" s="115">
        <f t="shared" si="23"/>
        <v>590</v>
      </c>
      <c r="AA232" s="81" t="s">
        <v>408</v>
      </c>
      <c r="AB232" s="82" t="s">
        <v>399</v>
      </c>
      <c r="AC232" s="83"/>
      <c r="AD232" s="84">
        <v>1</v>
      </c>
    </row>
    <row r="233" spans="1:30" ht="15" customHeight="1">
      <c r="A233" s="23">
        <v>724</v>
      </c>
      <c r="B233" s="24" t="s">
        <v>243</v>
      </c>
      <c r="C233" s="24" t="s">
        <v>242</v>
      </c>
      <c r="D233" s="25">
        <v>8</v>
      </c>
      <c r="E233" s="24" t="s">
        <v>541</v>
      </c>
      <c r="F233" s="26">
        <v>727</v>
      </c>
      <c r="G233" s="75">
        <v>27900</v>
      </c>
      <c r="H233" s="75">
        <v>89800</v>
      </c>
      <c r="I233" s="76">
        <v>78200</v>
      </c>
      <c r="J233" s="112">
        <f t="shared" si="20"/>
        <v>168000</v>
      </c>
      <c r="K233" s="92">
        <f t="shared" si="21"/>
        <v>0.53452380952380951</v>
      </c>
      <c r="L233" s="77">
        <v>380</v>
      </c>
      <c r="M233" s="106">
        <v>460</v>
      </c>
      <c r="N233" s="114">
        <f t="shared" si="22"/>
        <v>840</v>
      </c>
      <c r="O233" s="65" t="s">
        <v>654</v>
      </c>
      <c r="P233" s="66" t="s">
        <v>478</v>
      </c>
      <c r="Q233" s="67"/>
      <c r="R233" s="134">
        <v>2</v>
      </c>
      <c r="S233" s="78">
        <v>35200</v>
      </c>
      <c r="T233" s="78">
        <v>77200</v>
      </c>
      <c r="U233" s="79">
        <v>65600</v>
      </c>
      <c r="V233" s="113">
        <f t="shared" si="18"/>
        <v>142800</v>
      </c>
      <c r="W233" s="95">
        <f t="shared" si="19"/>
        <v>0.54061624649859941</v>
      </c>
      <c r="X233" s="80">
        <v>230.4</v>
      </c>
      <c r="Y233" s="108">
        <v>460</v>
      </c>
      <c r="Z233" s="115">
        <f t="shared" si="23"/>
        <v>690.4</v>
      </c>
      <c r="AA233" s="81" t="s">
        <v>405</v>
      </c>
      <c r="AB233" s="82"/>
      <c r="AC233" s="83"/>
      <c r="AD233" s="84">
        <v>2</v>
      </c>
    </row>
    <row r="234" spans="1:30" ht="15" customHeight="1">
      <c r="A234" s="23">
        <v>878</v>
      </c>
      <c r="B234" s="24" t="s">
        <v>307</v>
      </c>
      <c r="C234" s="24" t="s">
        <v>311</v>
      </c>
      <c r="D234" s="25">
        <v>9</v>
      </c>
      <c r="E234" s="24" t="s">
        <v>32</v>
      </c>
      <c r="F234" s="26">
        <v>240</v>
      </c>
      <c r="G234" s="75"/>
      <c r="H234" s="75"/>
      <c r="I234" s="76"/>
      <c r="J234" s="112" t="str">
        <f t="shared" si="20"/>
        <v xml:space="preserve"> </v>
      </c>
      <c r="K234" s="92" t="str">
        <f t="shared" si="21"/>
        <v xml:space="preserve"> </v>
      </c>
      <c r="L234" s="77"/>
      <c r="M234" s="106"/>
      <c r="N234" s="114" t="str">
        <f t="shared" si="22"/>
        <v xml:space="preserve"> </v>
      </c>
      <c r="O234" s="65"/>
      <c r="P234" s="66"/>
      <c r="Q234" s="67"/>
      <c r="R234" s="134"/>
      <c r="S234" s="78">
        <v>12592.5</v>
      </c>
      <c r="T234" s="78">
        <v>15655</v>
      </c>
      <c r="U234" s="79">
        <v>23334</v>
      </c>
      <c r="V234" s="113">
        <f t="shared" si="18"/>
        <v>38989</v>
      </c>
      <c r="W234" s="95">
        <f t="shared" si="19"/>
        <v>0.40152350663007513</v>
      </c>
      <c r="X234" s="80">
        <v>170</v>
      </c>
      <c r="Y234" s="108">
        <v>460</v>
      </c>
      <c r="Z234" s="115">
        <f t="shared" si="23"/>
        <v>630</v>
      </c>
      <c r="AA234" s="81" t="s">
        <v>399</v>
      </c>
      <c r="AB234" s="82" t="s">
        <v>554</v>
      </c>
      <c r="AC234" s="83"/>
      <c r="AD234" s="84"/>
    </row>
    <row r="235" spans="1:30" ht="15" customHeight="1">
      <c r="A235" s="23">
        <v>357</v>
      </c>
      <c r="B235" s="24" t="s">
        <v>48</v>
      </c>
      <c r="C235" s="24" t="s">
        <v>42</v>
      </c>
      <c r="D235" s="25">
        <v>9</v>
      </c>
      <c r="E235" s="24" t="s">
        <v>32</v>
      </c>
      <c r="F235" s="26">
        <v>878</v>
      </c>
      <c r="G235" s="75">
        <v>16235.9</v>
      </c>
      <c r="H235" s="75">
        <v>64795.95</v>
      </c>
      <c r="I235" s="76">
        <v>75007.460000000006</v>
      </c>
      <c r="J235" s="112">
        <f t="shared" si="20"/>
        <v>139803.41</v>
      </c>
      <c r="K235" s="92">
        <f t="shared" si="21"/>
        <v>0.46347903817224484</v>
      </c>
      <c r="L235" s="77">
        <v>250</v>
      </c>
      <c r="M235" s="106">
        <v>299</v>
      </c>
      <c r="N235" s="114">
        <f t="shared" si="22"/>
        <v>549</v>
      </c>
      <c r="O235" s="65" t="s">
        <v>399</v>
      </c>
      <c r="P235" s="66"/>
      <c r="Q235" s="67"/>
      <c r="R235" s="134">
        <v>1.3</v>
      </c>
      <c r="S235" s="78">
        <v>10400</v>
      </c>
      <c r="T235" s="78">
        <v>57055</v>
      </c>
      <c r="U235" s="79">
        <v>27658</v>
      </c>
      <c r="V235" s="113">
        <f t="shared" si="18"/>
        <v>84713</v>
      </c>
      <c r="W235" s="95">
        <f t="shared" si="19"/>
        <v>0.6735093787258154</v>
      </c>
      <c r="X235" s="80">
        <v>285</v>
      </c>
      <c r="Y235" s="108">
        <v>276</v>
      </c>
      <c r="Z235" s="115">
        <f t="shared" si="23"/>
        <v>561</v>
      </c>
      <c r="AA235" s="81" t="s">
        <v>399</v>
      </c>
      <c r="AB235" s="82"/>
      <c r="AC235" s="83"/>
      <c r="AD235" s="84">
        <v>1.2</v>
      </c>
    </row>
    <row r="236" spans="1:30" ht="15" customHeight="1">
      <c r="A236" s="23">
        <v>983</v>
      </c>
      <c r="B236" s="24" t="s">
        <v>369</v>
      </c>
      <c r="C236" s="24" t="s">
        <v>387</v>
      </c>
      <c r="D236" s="25">
        <v>7</v>
      </c>
      <c r="E236" s="24" t="s">
        <v>540</v>
      </c>
      <c r="F236" s="26">
        <v>1491</v>
      </c>
      <c r="G236" s="75">
        <v>73207</v>
      </c>
      <c r="H236" s="75">
        <v>116840</v>
      </c>
      <c r="I236" s="76">
        <v>124173</v>
      </c>
      <c r="J236" s="112">
        <f t="shared" si="20"/>
        <v>241013</v>
      </c>
      <c r="K236" s="92">
        <f t="shared" si="21"/>
        <v>0.48478712766531268</v>
      </c>
      <c r="L236" s="77">
        <v>150</v>
      </c>
      <c r="M236" s="106">
        <v>230</v>
      </c>
      <c r="N236" s="114">
        <f t="shared" si="22"/>
        <v>380</v>
      </c>
      <c r="O236" s="65" t="s">
        <v>399</v>
      </c>
      <c r="P236" s="66"/>
      <c r="Q236" s="67"/>
      <c r="R236" s="134">
        <v>1</v>
      </c>
      <c r="S236" s="78">
        <v>97640</v>
      </c>
      <c r="T236" s="78">
        <v>215620</v>
      </c>
      <c r="U236" s="79">
        <v>116306</v>
      </c>
      <c r="V236" s="113">
        <f t="shared" si="18"/>
        <v>331926</v>
      </c>
      <c r="W236" s="95">
        <f t="shared" si="19"/>
        <v>0.64960262227122911</v>
      </c>
      <c r="X236" s="80">
        <v>150</v>
      </c>
      <c r="Y236" s="108">
        <v>506</v>
      </c>
      <c r="Z236" s="115">
        <f t="shared" si="23"/>
        <v>656</v>
      </c>
      <c r="AA236" s="81" t="s">
        <v>399</v>
      </c>
      <c r="AB236" s="82"/>
      <c r="AC236" s="83"/>
      <c r="AD236" s="84">
        <v>2.2000000000000002</v>
      </c>
    </row>
    <row r="237" spans="1:30" ht="15" customHeight="1">
      <c r="A237" s="23">
        <v>418</v>
      </c>
      <c r="B237" s="24" t="s">
        <v>87</v>
      </c>
      <c r="C237" s="24" t="s">
        <v>73</v>
      </c>
      <c r="D237" s="25">
        <v>2</v>
      </c>
      <c r="E237" s="24" t="s">
        <v>544</v>
      </c>
      <c r="F237" s="26">
        <v>2851</v>
      </c>
      <c r="G237" s="75">
        <v>55743</v>
      </c>
      <c r="H237" s="75">
        <v>2581</v>
      </c>
      <c r="I237" s="76">
        <v>358994</v>
      </c>
      <c r="J237" s="112">
        <f t="shared" si="20"/>
        <v>361575</v>
      </c>
      <c r="K237" s="92">
        <f t="shared" si="21"/>
        <v>7.1382147548917927E-3</v>
      </c>
      <c r="L237" s="77">
        <v>80</v>
      </c>
      <c r="M237" s="106">
        <v>368</v>
      </c>
      <c r="N237" s="114">
        <f t="shared" si="22"/>
        <v>448</v>
      </c>
      <c r="O237" s="65" t="s">
        <v>406</v>
      </c>
      <c r="P237" s="66" t="s">
        <v>478</v>
      </c>
      <c r="Q237" s="67"/>
      <c r="R237" s="134">
        <v>1.6</v>
      </c>
      <c r="S237" s="78">
        <v>152986</v>
      </c>
      <c r="T237" s="78"/>
      <c r="U237" s="79"/>
      <c r="V237" s="113">
        <v>483862</v>
      </c>
      <c r="W237" s="95" t="str">
        <f t="shared" si="19"/>
        <v xml:space="preserve"> </v>
      </c>
      <c r="X237" s="80">
        <v>112</v>
      </c>
      <c r="Y237" s="108">
        <v>379.5</v>
      </c>
      <c r="Z237" s="115">
        <f t="shared" si="23"/>
        <v>491.5</v>
      </c>
      <c r="AA237" s="81" t="s">
        <v>399</v>
      </c>
      <c r="AB237" s="82" t="s">
        <v>538</v>
      </c>
      <c r="AC237" s="83"/>
      <c r="AD237" s="84">
        <v>1.65</v>
      </c>
    </row>
    <row r="238" spans="1:30" ht="15" customHeight="1">
      <c r="A238" s="23">
        <v>619</v>
      </c>
      <c r="B238" s="24" t="s">
        <v>191</v>
      </c>
      <c r="C238" s="24" t="s">
        <v>185</v>
      </c>
      <c r="D238" s="25">
        <v>6</v>
      </c>
      <c r="E238" s="24" t="s">
        <v>380</v>
      </c>
      <c r="F238" s="26">
        <v>3122</v>
      </c>
      <c r="G238" s="75">
        <v>117398</v>
      </c>
      <c r="H238" s="75">
        <v>87116</v>
      </c>
      <c r="I238" s="76">
        <v>301927</v>
      </c>
      <c r="J238" s="112">
        <f t="shared" si="20"/>
        <v>389043</v>
      </c>
      <c r="K238" s="92">
        <f t="shared" si="21"/>
        <v>0.22392383361222282</v>
      </c>
      <c r="L238" s="77">
        <v>125</v>
      </c>
      <c r="M238" s="106">
        <v>368</v>
      </c>
      <c r="N238" s="114">
        <f t="shared" si="22"/>
        <v>493</v>
      </c>
      <c r="O238" s="65" t="s">
        <v>408</v>
      </c>
      <c r="P238" s="66"/>
      <c r="Q238" s="67"/>
      <c r="R238" s="134">
        <v>1.6</v>
      </c>
      <c r="S238" s="78">
        <v>144330</v>
      </c>
      <c r="T238" s="78">
        <v>210333</v>
      </c>
      <c r="U238" s="79">
        <v>510092</v>
      </c>
      <c r="V238" s="113">
        <f t="shared" si="18"/>
        <v>720425</v>
      </c>
      <c r="W238" s="95">
        <f t="shared" si="19"/>
        <v>0.29195683103723497</v>
      </c>
      <c r="X238" s="80">
        <v>175</v>
      </c>
      <c r="Y238" s="108">
        <v>598</v>
      </c>
      <c r="Z238" s="115">
        <f t="shared" si="23"/>
        <v>773</v>
      </c>
      <c r="AA238" s="81" t="s">
        <v>399</v>
      </c>
      <c r="AB238" s="82" t="s">
        <v>538</v>
      </c>
      <c r="AC238" s="83"/>
      <c r="AD238" s="84">
        <v>2.6</v>
      </c>
    </row>
    <row r="239" spans="1:30" ht="15" customHeight="1">
      <c r="A239" s="23">
        <v>934</v>
      </c>
      <c r="B239" s="24" t="s">
        <v>335</v>
      </c>
      <c r="C239" s="24" t="s">
        <v>342</v>
      </c>
      <c r="D239" s="25">
        <v>4</v>
      </c>
      <c r="E239" s="24" t="s">
        <v>543</v>
      </c>
      <c r="F239" s="26">
        <v>2291</v>
      </c>
      <c r="G239" s="75">
        <v>48814.35</v>
      </c>
      <c r="H239" s="75">
        <v>214431.35</v>
      </c>
      <c r="I239" s="76">
        <v>268860.45</v>
      </c>
      <c r="J239" s="112">
        <f t="shared" si="20"/>
        <v>483291.80000000005</v>
      </c>
      <c r="K239" s="92">
        <f t="shared" si="21"/>
        <v>0.44368919563708714</v>
      </c>
      <c r="L239" s="77">
        <v>150</v>
      </c>
      <c r="M239" s="106">
        <v>368</v>
      </c>
      <c r="N239" s="114">
        <f t="shared" si="22"/>
        <v>518</v>
      </c>
      <c r="O239" s="65" t="s">
        <v>399</v>
      </c>
      <c r="P239" s="66"/>
      <c r="Q239" s="67"/>
      <c r="R239" s="134">
        <v>1.6</v>
      </c>
      <c r="S239" s="78">
        <v>48500</v>
      </c>
      <c r="T239" s="78">
        <v>143075.5</v>
      </c>
      <c r="U239" s="79">
        <v>292768.95</v>
      </c>
      <c r="V239" s="113">
        <f t="shared" si="18"/>
        <v>435844.45</v>
      </c>
      <c r="W239" s="95">
        <f t="shared" si="19"/>
        <v>0.32827193279620742</v>
      </c>
      <c r="X239" s="80">
        <v>100</v>
      </c>
      <c r="Y239" s="108">
        <v>414</v>
      </c>
      <c r="Z239" s="115">
        <f t="shared" si="23"/>
        <v>514</v>
      </c>
      <c r="AA239" s="81" t="s">
        <v>399</v>
      </c>
      <c r="AB239" s="82"/>
      <c r="AC239" s="83"/>
      <c r="AD239" s="84">
        <v>1.8</v>
      </c>
    </row>
    <row r="240" spans="1:30" ht="15" customHeight="1">
      <c r="A240" s="23">
        <v>629</v>
      </c>
      <c r="B240" s="24" t="s">
        <v>200</v>
      </c>
      <c r="C240" s="24" t="s">
        <v>185</v>
      </c>
      <c r="D240" s="25">
        <v>9</v>
      </c>
      <c r="E240" s="24" t="s">
        <v>32</v>
      </c>
      <c r="F240" s="26">
        <v>334</v>
      </c>
      <c r="G240" s="75">
        <v>0</v>
      </c>
      <c r="H240" s="75">
        <v>9965</v>
      </c>
      <c r="I240" s="76">
        <v>6068</v>
      </c>
      <c r="J240" s="112">
        <f t="shared" si="20"/>
        <v>16033</v>
      </c>
      <c r="K240" s="92">
        <f t="shared" si="21"/>
        <v>0.62153059315162473</v>
      </c>
      <c r="L240" s="77">
        <v>70</v>
      </c>
      <c r="M240" s="106">
        <v>345</v>
      </c>
      <c r="N240" s="114">
        <f t="shared" si="22"/>
        <v>415</v>
      </c>
      <c r="O240" s="65" t="s">
        <v>399</v>
      </c>
      <c r="P240" s="66"/>
      <c r="Q240" s="67"/>
      <c r="R240" s="134">
        <v>1.5</v>
      </c>
      <c r="S240" s="78">
        <v>10145</v>
      </c>
      <c r="T240" s="78">
        <v>14860</v>
      </c>
      <c r="U240" s="79">
        <v>41425</v>
      </c>
      <c r="V240" s="113">
        <f t="shared" si="18"/>
        <v>56285</v>
      </c>
      <c r="W240" s="95">
        <f t="shared" si="19"/>
        <v>0.26401350270942525</v>
      </c>
      <c r="X240" s="80">
        <v>150</v>
      </c>
      <c r="Y240" s="108">
        <v>575</v>
      </c>
      <c r="Z240" s="115">
        <f t="shared" si="23"/>
        <v>725</v>
      </c>
      <c r="AA240" s="81" t="s">
        <v>399</v>
      </c>
      <c r="AB240" s="82" t="s">
        <v>538</v>
      </c>
      <c r="AC240" s="83"/>
      <c r="AD240" s="84">
        <v>2.5</v>
      </c>
    </row>
    <row r="241" spans="1:30" ht="15" customHeight="1">
      <c r="A241" s="23">
        <v>935</v>
      </c>
      <c r="B241" s="24" t="s">
        <v>336</v>
      </c>
      <c r="C241" s="24" t="s">
        <v>342</v>
      </c>
      <c r="D241" s="25">
        <v>9</v>
      </c>
      <c r="E241" s="24" t="s">
        <v>32</v>
      </c>
      <c r="F241" s="26">
        <v>514</v>
      </c>
      <c r="G241" s="75">
        <v>2400</v>
      </c>
      <c r="H241" s="75">
        <v>29744</v>
      </c>
      <c r="I241" s="76">
        <v>47415</v>
      </c>
      <c r="J241" s="112">
        <f t="shared" si="20"/>
        <v>77159</v>
      </c>
      <c r="K241" s="92">
        <f t="shared" si="21"/>
        <v>0.38548970308065167</v>
      </c>
      <c r="L241" s="77">
        <v>90</v>
      </c>
      <c r="M241" s="106">
        <v>184</v>
      </c>
      <c r="N241" s="114">
        <f t="shared" si="22"/>
        <v>274</v>
      </c>
      <c r="O241" s="65" t="s">
        <v>399</v>
      </c>
      <c r="P241" s="66"/>
      <c r="Q241" s="67"/>
      <c r="R241" s="134">
        <v>0.8</v>
      </c>
      <c r="S241" s="78">
        <v>0</v>
      </c>
      <c r="T241" s="78">
        <v>12448</v>
      </c>
      <c r="U241" s="79">
        <v>32801</v>
      </c>
      <c r="V241" s="113">
        <f t="shared" si="18"/>
        <v>45249</v>
      </c>
      <c r="W241" s="95">
        <f t="shared" si="19"/>
        <v>0.27510000220999359</v>
      </c>
      <c r="X241" s="80">
        <v>70</v>
      </c>
      <c r="Y241" s="108">
        <v>345</v>
      </c>
      <c r="Z241" s="115">
        <f t="shared" si="23"/>
        <v>415</v>
      </c>
      <c r="AA241" s="81" t="s">
        <v>399</v>
      </c>
      <c r="AB241" s="82"/>
      <c r="AC241" s="83"/>
      <c r="AD241" s="84">
        <v>1.5</v>
      </c>
    </row>
    <row r="242" spans="1:30" ht="15" customHeight="1">
      <c r="A242" s="23">
        <v>419</v>
      </c>
      <c r="B242" s="24" t="s">
        <v>88</v>
      </c>
      <c r="C242" s="24" t="s">
        <v>73</v>
      </c>
      <c r="D242" s="25">
        <v>9</v>
      </c>
      <c r="E242" s="24" t="s">
        <v>32</v>
      </c>
      <c r="F242" s="26">
        <v>120</v>
      </c>
      <c r="G242" s="75"/>
      <c r="H242" s="75"/>
      <c r="I242" s="76"/>
      <c r="J242" s="112" t="str">
        <f t="shared" si="20"/>
        <v xml:space="preserve"> </v>
      </c>
      <c r="K242" s="92" t="str">
        <f t="shared" si="21"/>
        <v xml:space="preserve"> </v>
      </c>
      <c r="L242" s="77"/>
      <c r="M242" s="106"/>
      <c r="N242" s="114" t="str">
        <f t="shared" si="22"/>
        <v xml:space="preserve"> </v>
      </c>
      <c r="O242" s="65"/>
      <c r="P242" s="66"/>
      <c r="Q242" s="67"/>
      <c r="R242" s="134"/>
      <c r="S242" s="78"/>
      <c r="T242" s="78"/>
      <c r="U242" s="79"/>
      <c r="V242" s="113" t="str">
        <f t="shared" si="18"/>
        <v xml:space="preserve"> </v>
      </c>
      <c r="W242" s="95" t="str">
        <f t="shared" si="19"/>
        <v xml:space="preserve"> </v>
      </c>
      <c r="X242" s="80"/>
      <c r="Y242" s="108"/>
      <c r="Z242" s="115" t="str">
        <f t="shared" si="23"/>
        <v xml:space="preserve"> </v>
      </c>
      <c r="AA242" s="81"/>
      <c r="AB242" s="82"/>
      <c r="AC242" s="83"/>
      <c r="AD242" s="84"/>
    </row>
    <row r="243" spans="1:30" ht="15" customHeight="1">
      <c r="A243" s="23">
        <v>589</v>
      </c>
      <c r="B243" s="24" t="s">
        <v>170</v>
      </c>
      <c r="C243" s="24" t="s">
        <v>164</v>
      </c>
      <c r="D243" s="25">
        <v>6</v>
      </c>
      <c r="E243" s="24" t="s">
        <v>380</v>
      </c>
      <c r="F243" s="26">
        <v>499</v>
      </c>
      <c r="G243" s="75">
        <v>2450</v>
      </c>
      <c r="H243" s="75">
        <v>109055</v>
      </c>
      <c r="I243" s="76">
        <v>13857</v>
      </c>
      <c r="J243" s="112">
        <f t="shared" si="20"/>
        <v>122912</v>
      </c>
      <c r="K243" s="92">
        <f t="shared" si="21"/>
        <v>0.88726080447800049</v>
      </c>
      <c r="L243" s="77">
        <v>575</v>
      </c>
      <c r="M243" s="106">
        <v>65</v>
      </c>
      <c r="N243" s="114">
        <f t="shared" si="22"/>
        <v>640</v>
      </c>
      <c r="O243" s="65" t="s">
        <v>405</v>
      </c>
      <c r="P243" s="66" t="s">
        <v>478</v>
      </c>
      <c r="Q243" s="67"/>
      <c r="R243" s="134">
        <v>0.5</v>
      </c>
      <c r="S243" s="78">
        <v>7776</v>
      </c>
      <c r="T243" s="78">
        <v>120813</v>
      </c>
      <c r="U243" s="79">
        <v>23629</v>
      </c>
      <c r="V243" s="113">
        <f t="shared" si="18"/>
        <v>144442</v>
      </c>
      <c r="W243" s="95">
        <f t="shared" si="19"/>
        <v>0.83641184696971793</v>
      </c>
      <c r="X243" s="80">
        <v>640</v>
      </c>
      <c r="Y243" s="108">
        <v>130</v>
      </c>
      <c r="Z243" s="115">
        <f t="shared" si="23"/>
        <v>770</v>
      </c>
      <c r="AA243" s="81" t="s">
        <v>405</v>
      </c>
      <c r="AB243" s="82"/>
      <c r="AC243" s="83"/>
      <c r="AD243" s="84">
        <v>1</v>
      </c>
    </row>
    <row r="244" spans="1:30" ht="15" customHeight="1">
      <c r="A244" s="23">
        <v>334</v>
      </c>
      <c r="B244" s="24" t="s">
        <v>30</v>
      </c>
      <c r="C244" s="24" t="s">
        <v>20</v>
      </c>
      <c r="D244" s="25">
        <v>7</v>
      </c>
      <c r="E244" s="24" t="s">
        <v>540</v>
      </c>
      <c r="F244" s="26">
        <v>385</v>
      </c>
      <c r="G244" s="75">
        <v>16140</v>
      </c>
      <c r="H244" s="75">
        <v>12600</v>
      </c>
      <c r="I244" s="76">
        <v>8183</v>
      </c>
      <c r="J244" s="112">
        <f t="shared" si="20"/>
        <v>20783</v>
      </c>
      <c r="K244" s="92">
        <f t="shared" si="21"/>
        <v>0.60626473560121252</v>
      </c>
      <c r="L244" s="77">
        <v>150</v>
      </c>
      <c r="M244" s="106">
        <v>230</v>
      </c>
      <c r="N244" s="114">
        <f t="shared" si="22"/>
        <v>380</v>
      </c>
      <c r="O244" s="65" t="s">
        <v>399</v>
      </c>
      <c r="P244" s="66"/>
      <c r="Q244" s="67"/>
      <c r="R244" s="134">
        <v>1</v>
      </c>
      <c r="S244" s="78">
        <v>30440</v>
      </c>
      <c r="T244" s="78">
        <v>34941.65</v>
      </c>
      <c r="U244" s="79">
        <v>38858.6</v>
      </c>
      <c r="V244" s="113">
        <f t="shared" si="18"/>
        <v>73800.25</v>
      </c>
      <c r="W244" s="95">
        <f t="shared" si="19"/>
        <v>0.4734624882707037</v>
      </c>
      <c r="X244" s="80">
        <v>380</v>
      </c>
      <c r="Y244" s="108">
        <v>506</v>
      </c>
      <c r="Z244" s="115">
        <f t="shared" si="23"/>
        <v>886</v>
      </c>
      <c r="AA244" s="81" t="s">
        <v>408</v>
      </c>
      <c r="AB244" s="82" t="s">
        <v>538</v>
      </c>
      <c r="AC244" s="83"/>
      <c r="AD244" s="84">
        <v>2.2000000000000002</v>
      </c>
    </row>
    <row r="245" spans="1:30" ht="15" customHeight="1">
      <c r="A245" s="23">
        <v>765</v>
      </c>
      <c r="B245" s="24" t="s">
        <v>272</v>
      </c>
      <c r="C245" s="24" t="s">
        <v>383</v>
      </c>
      <c r="D245" s="25">
        <v>7</v>
      </c>
      <c r="E245" s="24" t="s">
        <v>540</v>
      </c>
      <c r="F245" s="26">
        <v>291</v>
      </c>
      <c r="G245" s="75"/>
      <c r="H245" s="75"/>
      <c r="I245" s="76"/>
      <c r="J245" s="112" t="str">
        <f t="shared" si="20"/>
        <v xml:space="preserve"> </v>
      </c>
      <c r="K245" s="92" t="str">
        <f t="shared" si="21"/>
        <v xml:space="preserve"> </v>
      </c>
      <c r="L245" s="77"/>
      <c r="M245" s="106"/>
      <c r="N245" s="114" t="str">
        <f t="shared" si="22"/>
        <v xml:space="preserve"> </v>
      </c>
      <c r="O245" s="65"/>
      <c r="P245" s="66"/>
      <c r="Q245" s="67"/>
      <c r="R245" s="134"/>
      <c r="S245" s="78"/>
      <c r="T245" s="78"/>
      <c r="U245" s="79"/>
      <c r="V245" s="113" t="str">
        <f t="shared" si="18"/>
        <v xml:space="preserve"> </v>
      </c>
      <c r="W245" s="95" t="str">
        <f t="shared" si="19"/>
        <v xml:space="preserve"> </v>
      </c>
      <c r="X245" s="80"/>
      <c r="Y245" s="108"/>
      <c r="Z245" s="115" t="str">
        <f t="shared" si="23"/>
        <v xml:space="preserve"> </v>
      </c>
      <c r="AA245" s="81"/>
      <c r="AB245" s="82"/>
      <c r="AC245" s="83"/>
      <c r="AD245" s="84"/>
    </row>
    <row r="246" spans="1:30" ht="15" customHeight="1">
      <c r="A246" s="23">
        <v>620</v>
      </c>
      <c r="B246" s="24" t="s">
        <v>192</v>
      </c>
      <c r="C246" s="24" t="s">
        <v>185</v>
      </c>
      <c r="D246" s="25">
        <v>9</v>
      </c>
      <c r="E246" s="24" t="s">
        <v>32</v>
      </c>
      <c r="F246" s="26">
        <v>796</v>
      </c>
      <c r="G246" s="75">
        <v>0</v>
      </c>
      <c r="H246" s="75">
        <v>9635</v>
      </c>
      <c r="I246" s="76">
        <v>12440</v>
      </c>
      <c r="J246" s="112">
        <f t="shared" si="20"/>
        <v>22075</v>
      </c>
      <c r="K246" s="92">
        <f t="shared" si="21"/>
        <v>0.4364665911664779</v>
      </c>
      <c r="L246" s="77">
        <v>185</v>
      </c>
      <c r="M246" s="106">
        <v>460</v>
      </c>
      <c r="N246" s="114">
        <f t="shared" si="22"/>
        <v>645</v>
      </c>
      <c r="O246" s="65" t="s">
        <v>405</v>
      </c>
      <c r="P246" s="66"/>
      <c r="Q246" s="67"/>
      <c r="R246" s="134">
        <v>2</v>
      </c>
      <c r="S246" s="78">
        <v>60168.05</v>
      </c>
      <c r="T246" s="78">
        <v>32257.4</v>
      </c>
      <c r="U246" s="79">
        <v>59355.8</v>
      </c>
      <c r="V246" s="113">
        <f t="shared" si="18"/>
        <v>91613.200000000012</v>
      </c>
      <c r="W246" s="95">
        <f t="shared" si="19"/>
        <v>0.35210428191570642</v>
      </c>
      <c r="X246" s="80">
        <v>160</v>
      </c>
      <c r="Y246" s="108">
        <v>575</v>
      </c>
      <c r="Z246" s="115">
        <f t="shared" si="23"/>
        <v>735</v>
      </c>
      <c r="AA246" s="81" t="s">
        <v>405</v>
      </c>
      <c r="AB246" s="82"/>
      <c r="AC246" s="83"/>
      <c r="AD246" s="84">
        <v>2.5</v>
      </c>
    </row>
    <row r="247" spans="1:30" ht="15" customHeight="1">
      <c r="A247" s="23">
        <v>391</v>
      </c>
      <c r="B247" s="24" t="s">
        <v>66</v>
      </c>
      <c r="C247" s="24" t="s">
        <v>382</v>
      </c>
      <c r="D247" s="25">
        <v>7</v>
      </c>
      <c r="E247" s="24" t="s">
        <v>540</v>
      </c>
      <c r="F247" s="26">
        <v>779</v>
      </c>
      <c r="G247" s="75">
        <v>14250</v>
      </c>
      <c r="H247" s="75">
        <v>27013</v>
      </c>
      <c r="I247" s="76">
        <v>58520</v>
      </c>
      <c r="J247" s="112">
        <f t="shared" si="20"/>
        <v>85533</v>
      </c>
      <c r="K247" s="92">
        <f t="shared" si="21"/>
        <v>0.31581962517390949</v>
      </c>
      <c r="L247" s="77">
        <v>80</v>
      </c>
      <c r="M247" s="106">
        <v>276</v>
      </c>
      <c r="N247" s="114">
        <f t="shared" si="22"/>
        <v>356</v>
      </c>
      <c r="O247" s="65" t="s">
        <v>408</v>
      </c>
      <c r="P247" s="66"/>
      <c r="Q247" s="67"/>
      <c r="R247" s="134">
        <v>1.2</v>
      </c>
      <c r="S247" s="78">
        <v>20000</v>
      </c>
      <c r="T247" s="78">
        <v>91160</v>
      </c>
      <c r="U247" s="79">
        <v>104851</v>
      </c>
      <c r="V247" s="113">
        <f t="shared" si="18"/>
        <v>196011</v>
      </c>
      <c r="W247" s="95">
        <f t="shared" si="19"/>
        <v>0.46507593961563382</v>
      </c>
      <c r="X247" s="80">
        <v>240</v>
      </c>
      <c r="Y247" s="108">
        <v>552</v>
      </c>
      <c r="Z247" s="115">
        <f t="shared" si="23"/>
        <v>792</v>
      </c>
      <c r="AA247" s="81" t="s">
        <v>408</v>
      </c>
      <c r="AB247" s="82"/>
      <c r="AC247" s="83"/>
      <c r="AD247" s="84">
        <v>2.4</v>
      </c>
    </row>
    <row r="248" spans="1:30" ht="15" customHeight="1">
      <c r="A248" s="23">
        <v>766</v>
      </c>
      <c r="B248" s="24" t="s">
        <v>273</v>
      </c>
      <c r="C248" s="24" t="s">
        <v>383</v>
      </c>
      <c r="D248" s="25">
        <v>9</v>
      </c>
      <c r="E248" s="24" t="s">
        <v>32</v>
      </c>
      <c r="F248" s="26">
        <v>825</v>
      </c>
      <c r="G248" s="75">
        <v>3939</v>
      </c>
      <c r="H248" s="75">
        <v>29825</v>
      </c>
      <c r="I248" s="76">
        <v>5824</v>
      </c>
      <c r="J248" s="112">
        <f t="shared" si="20"/>
        <v>35649</v>
      </c>
      <c r="K248" s="92">
        <f t="shared" si="21"/>
        <v>0.83662935846727815</v>
      </c>
      <c r="L248" s="77">
        <v>200</v>
      </c>
      <c r="M248" s="106">
        <v>130</v>
      </c>
      <c r="N248" s="114">
        <f t="shared" si="22"/>
        <v>330</v>
      </c>
      <c r="O248" s="65" t="s">
        <v>408</v>
      </c>
      <c r="P248" s="66"/>
      <c r="Q248" s="67"/>
      <c r="R248" s="134">
        <v>0.86</v>
      </c>
      <c r="S248" s="78">
        <v>29440</v>
      </c>
      <c r="T248" s="78">
        <v>32425</v>
      </c>
      <c r="U248" s="79">
        <v>50694</v>
      </c>
      <c r="V248" s="113">
        <f t="shared" si="18"/>
        <v>83119</v>
      </c>
      <c r="W248" s="95">
        <f t="shared" si="19"/>
        <v>0.39010334580541151</v>
      </c>
      <c r="X248" s="80">
        <v>100</v>
      </c>
      <c r="Y248" s="108">
        <v>360</v>
      </c>
      <c r="Z248" s="115">
        <f t="shared" si="23"/>
        <v>460</v>
      </c>
      <c r="AA248" s="81" t="s">
        <v>408</v>
      </c>
      <c r="AB248" s="82"/>
      <c r="AC248" s="83"/>
      <c r="AD248" s="84">
        <v>2</v>
      </c>
    </row>
    <row r="249" spans="1:30" ht="15" customHeight="1">
      <c r="A249" s="23">
        <v>985</v>
      </c>
      <c r="B249" s="24" t="s">
        <v>370</v>
      </c>
      <c r="C249" s="24" t="s">
        <v>387</v>
      </c>
      <c r="D249" s="25">
        <v>9</v>
      </c>
      <c r="E249" s="24" t="s">
        <v>32</v>
      </c>
      <c r="F249" s="26">
        <v>627</v>
      </c>
      <c r="G249" s="75"/>
      <c r="H249" s="75"/>
      <c r="I249" s="76"/>
      <c r="J249" s="112" t="str">
        <f t="shared" si="20"/>
        <v xml:space="preserve"> </v>
      </c>
      <c r="K249" s="92" t="str">
        <f t="shared" si="21"/>
        <v xml:space="preserve"> </v>
      </c>
      <c r="L249" s="77"/>
      <c r="M249" s="106"/>
      <c r="N249" s="114" t="str">
        <f t="shared" si="22"/>
        <v xml:space="preserve"> </v>
      </c>
      <c r="O249" s="65"/>
      <c r="P249" s="66"/>
      <c r="Q249" s="67"/>
      <c r="R249" s="134"/>
      <c r="S249" s="78"/>
      <c r="T249" s="78"/>
      <c r="U249" s="79"/>
      <c r="V249" s="113" t="str">
        <f t="shared" si="18"/>
        <v xml:space="preserve"> </v>
      </c>
      <c r="W249" s="95" t="str">
        <f t="shared" si="19"/>
        <v xml:space="preserve"> </v>
      </c>
      <c r="X249" s="80"/>
      <c r="Y249" s="108"/>
      <c r="Z249" s="115" t="str">
        <f t="shared" si="23"/>
        <v xml:space="preserve"> </v>
      </c>
      <c r="AA249" s="81"/>
      <c r="AB249" s="82"/>
      <c r="AC249" s="83"/>
      <c r="AD249" s="84"/>
    </row>
    <row r="250" spans="1:30" ht="15" customHeight="1">
      <c r="A250" s="23">
        <v>335</v>
      </c>
      <c r="B250" s="24" t="s">
        <v>31</v>
      </c>
      <c r="C250" s="24" t="s">
        <v>20</v>
      </c>
      <c r="D250" s="25">
        <v>9</v>
      </c>
      <c r="E250" s="24" t="s">
        <v>32</v>
      </c>
      <c r="F250" s="26">
        <v>271</v>
      </c>
      <c r="G250" s="75"/>
      <c r="H250" s="75"/>
      <c r="I250" s="76"/>
      <c r="J250" s="112" t="str">
        <f t="shared" si="20"/>
        <v xml:space="preserve"> </v>
      </c>
      <c r="K250" s="92" t="str">
        <f t="shared" si="21"/>
        <v xml:space="preserve"> </v>
      </c>
      <c r="L250" s="77"/>
      <c r="M250" s="106"/>
      <c r="N250" s="114" t="str">
        <f t="shared" si="22"/>
        <v xml:space="preserve"> </v>
      </c>
      <c r="O250" s="65"/>
      <c r="P250" s="66"/>
      <c r="Q250" s="67"/>
      <c r="R250" s="134" t="s">
        <v>416</v>
      </c>
      <c r="S250" s="78">
        <v>27000</v>
      </c>
      <c r="T250" s="78"/>
      <c r="U250" s="79"/>
      <c r="V250" s="113">
        <v>28766</v>
      </c>
      <c r="W250" s="95" t="str">
        <f t="shared" si="19"/>
        <v xml:space="preserve"> </v>
      </c>
      <c r="X250" s="80">
        <v>200</v>
      </c>
      <c r="Y250" s="108">
        <v>805</v>
      </c>
      <c r="Z250" s="115">
        <f t="shared" si="23"/>
        <v>1005</v>
      </c>
      <c r="AA250" s="81" t="s">
        <v>408</v>
      </c>
      <c r="AB250" s="82" t="s">
        <v>399</v>
      </c>
      <c r="AC250" s="83"/>
      <c r="AD250" s="84">
        <v>3.5</v>
      </c>
    </row>
    <row r="251" spans="1:30" ht="15" customHeight="1">
      <c r="A251" s="23">
        <v>622</v>
      </c>
      <c r="B251" s="24" t="s">
        <v>193</v>
      </c>
      <c r="C251" s="24" t="s">
        <v>185</v>
      </c>
      <c r="D251" s="25">
        <v>7</v>
      </c>
      <c r="E251" s="24" t="s">
        <v>540</v>
      </c>
      <c r="F251" s="26">
        <v>628</v>
      </c>
      <c r="G251" s="75">
        <v>12340</v>
      </c>
      <c r="H251" s="75"/>
      <c r="I251" s="76"/>
      <c r="J251" s="112">
        <v>115077</v>
      </c>
      <c r="K251" s="92" t="str">
        <f t="shared" si="21"/>
        <v xml:space="preserve"> </v>
      </c>
      <c r="L251" s="77">
        <v>107.5</v>
      </c>
      <c r="M251" s="106">
        <v>299</v>
      </c>
      <c r="N251" s="114">
        <f t="shared" si="22"/>
        <v>406.5</v>
      </c>
      <c r="O251" s="65" t="s">
        <v>478</v>
      </c>
      <c r="P251" s="66"/>
      <c r="Q251" s="67"/>
      <c r="R251" s="134">
        <v>1.3</v>
      </c>
      <c r="S251" s="78">
        <v>19712</v>
      </c>
      <c r="T251" s="78"/>
      <c r="U251" s="79"/>
      <c r="V251" s="113">
        <v>134262</v>
      </c>
      <c r="W251" s="95" t="str">
        <f t="shared" si="19"/>
        <v xml:space="preserve"> </v>
      </c>
      <c r="X251" s="80">
        <v>63</v>
      </c>
      <c r="Y251" s="108">
        <v>678.5</v>
      </c>
      <c r="Z251" s="115">
        <f t="shared" si="23"/>
        <v>741.5</v>
      </c>
      <c r="AA251" s="81" t="s">
        <v>399</v>
      </c>
      <c r="AB251" s="82"/>
      <c r="AC251" s="83"/>
      <c r="AD251" s="84">
        <v>2.95</v>
      </c>
    </row>
    <row r="252" spans="1:30" ht="15" customHeight="1">
      <c r="A252" s="23">
        <v>744</v>
      </c>
      <c r="B252" s="24" t="s">
        <v>258</v>
      </c>
      <c r="C252" s="24" t="s">
        <v>257</v>
      </c>
      <c r="D252" s="25">
        <v>2</v>
      </c>
      <c r="E252" s="24" t="s">
        <v>544</v>
      </c>
      <c r="F252" s="26">
        <v>2623</v>
      </c>
      <c r="G252" s="75"/>
      <c r="H252" s="75"/>
      <c r="I252" s="76"/>
      <c r="J252" s="112" t="str">
        <f t="shared" si="20"/>
        <v xml:space="preserve"> </v>
      </c>
      <c r="K252" s="92" t="str">
        <f t="shared" si="21"/>
        <v xml:space="preserve"> </v>
      </c>
      <c r="L252" s="77"/>
      <c r="M252" s="106"/>
      <c r="N252" s="114" t="str">
        <f t="shared" si="22"/>
        <v xml:space="preserve"> </v>
      </c>
      <c r="O252" s="65"/>
      <c r="P252" s="66"/>
      <c r="Q252" s="67"/>
      <c r="R252" s="134"/>
      <c r="S252" s="78">
        <v>91171</v>
      </c>
      <c r="T252" s="78"/>
      <c r="U252" s="79"/>
      <c r="V252" s="113">
        <v>680208</v>
      </c>
      <c r="W252" s="95" t="str">
        <f t="shared" si="19"/>
        <v xml:space="preserve"> </v>
      </c>
      <c r="X252" s="80">
        <v>225</v>
      </c>
      <c r="Y252" s="108">
        <v>414</v>
      </c>
      <c r="Z252" s="115">
        <f t="shared" si="23"/>
        <v>639</v>
      </c>
      <c r="AA252" s="81" t="s">
        <v>399</v>
      </c>
      <c r="AB252" s="82" t="s">
        <v>538</v>
      </c>
      <c r="AC252" s="83"/>
      <c r="AD252" s="84">
        <v>1.8</v>
      </c>
    </row>
    <row r="253" spans="1:30" ht="15" customHeight="1">
      <c r="A253" s="23">
        <v>438</v>
      </c>
      <c r="B253" s="24" t="s">
        <v>101</v>
      </c>
      <c r="C253" s="24" t="s">
        <v>97</v>
      </c>
      <c r="D253" s="25">
        <v>6</v>
      </c>
      <c r="E253" s="24" t="s">
        <v>380</v>
      </c>
      <c r="F253" s="26">
        <v>1233</v>
      </c>
      <c r="G253" s="75">
        <v>0</v>
      </c>
      <c r="H253" s="75">
        <v>16220</v>
      </c>
      <c r="I253" s="76">
        <v>131845.04999999999</v>
      </c>
      <c r="J253" s="112">
        <f t="shared" si="20"/>
        <v>148065.04999999999</v>
      </c>
      <c r="K253" s="92">
        <f t="shared" si="21"/>
        <v>0.10954644597087565</v>
      </c>
      <c r="L253" s="77">
        <v>60</v>
      </c>
      <c r="M253" s="106">
        <v>552</v>
      </c>
      <c r="N253" s="114">
        <f t="shared" si="22"/>
        <v>612</v>
      </c>
      <c r="O253" s="65" t="s">
        <v>407</v>
      </c>
      <c r="P253" s="66"/>
      <c r="Q253" s="67"/>
      <c r="R253" s="134">
        <v>2.4</v>
      </c>
      <c r="S253" s="78">
        <v>0</v>
      </c>
      <c r="T253" s="78"/>
      <c r="U253" s="79">
        <v>265096.7</v>
      </c>
      <c r="V253" s="113">
        <f t="shared" si="18"/>
        <v>265096.7</v>
      </c>
      <c r="W253" s="95">
        <f t="shared" si="19"/>
        <v>0</v>
      </c>
      <c r="X253" s="80"/>
      <c r="Y253" s="108">
        <v>1092.5</v>
      </c>
      <c r="Z253" s="115">
        <f t="shared" si="23"/>
        <v>1092.5</v>
      </c>
      <c r="AA253" s="81" t="s">
        <v>414</v>
      </c>
      <c r="AB253" s="82"/>
      <c r="AC253" s="83"/>
      <c r="AD253" s="84">
        <v>4.75</v>
      </c>
    </row>
    <row r="254" spans="1:30" ht="15" customHeight="1">
      <c r="A254" s="23">
        <v>363</v>
      </c>
      <c r="B254" s="24" t="s">
        <v>54</v>
      </c>
      <c r="C254" s="24" t="s">
        <v>42</v>
      </c>
      <c r="D254" s="25">
        <v>2</v>
      </c>
      <c r="E254" s="24" t="s">
        <v>544</v>
      </c>
      <c r="F254" s="26">
        <v>14822</v>
      </c>
      <c r="G254" s="75">
        <v>673679.85</v>
      </c>
      <c r="H254" s="75">
        <v>1849042.1</v>
      </c>
      <c r="I254" s="76">
        <v>1494614.45</v>
      </c>
      <c r="J254" s="112">
        <f t="shared" si="20"/>
        <v>3343656.55</v>
      </c>
      <c r="K254" s="92">
        <f t="shared" si="21"/>
        <v>0.55300000832920482</v>
      </c>
      <c r="L254" s="77">
        <v>325</v>
      </c>
      <c r="M254" s="106">
        <v>322</v>
      </c>
      <c r="N254" s="114">
        <f t="shared" si="22"/>
        <v>647</v>
      </c>
      <c r="O254" s="65" t="s">
        <v>406</v>
      </c>
      <c r="P254" s="66"/>
      <c r="Q254" s="67"/>
      <c r="R254" s="134">
        <v>1.4</v>
      </c>
      <c r="S254" s="78">
        <v>1364361.1</v>
      </c>
      <c r="T254" s="78">
        <v>2687627.85</v>
      </c>
      <c r="U254" s="79">
        <v>1791751.9</v>
      </c>
      <c r="V254" s="113">
        <f t="shared" si="18"/>
        <v>4479379.75</v>
      </c>
      <c r="W254" s="95">
        <f t="shared" si="19"/>
        <v>0.6</v>
      </c>
      <c r="X254" s="80">
        <v>510</v>
      </c>
      <c r="Y254" s="108">
        <v>299</v>
      </c>
      <c r="Z254" s="115">
        <f t="shared" si="23"/>
        <v>809</v>
      </c>
      <c r="AA254" s="81" t="s">
        <v>406</v>
      </c>
      <c r="AB254" s="82" t="s">
        <v>538</v>
      </c>
      <c r="AC254" s="83"/>
      <c r="AD254" s="84">
        <v>1.3</v>
      </c>
    </row>
    <row r="255" spans="1:30" ht="15" customHeight="1">
      <c r="A255" s="23">
        <v>701</v>
      </c>
      <c r="B255" s="24" t="s">
        <v>227</v>
      </c>
      <c r="C255" s="24" t="s">
        <v>226</v>
      </c>
      <c r="D255" s="25">
        <v>7</v>
      </c>
      <c r="E255" s="24" t="s">
        <v>540</v>
      </c>
      <c r="F255" s="26">
        <v>500</v>
      </c>
      <c r="G255" s="75">
        <v>4340</v>
      </c>
      <c r="H255" s="75"/>
      <c r="I255" s="76"/>
      <c r="J255" s="112">
        <v>65691</v>
      </c>
      <c r="K255" s="92" t="str">
        <f t="shared" si="21"/>
        <v xml:space="preserve"> </v>
      </c>
      <c r="L255" s="77">
        <v>349.65</v>
      </c>
      <c r="M255" s="106">
        <v>287.5</v>
      </c>
      <c r="N255" s="114">
        <f t="shared" si="22"/>
        <v>637.15</v>
      </c>
      <c r="O255" s="65" t="s">
        <v>405</v>
      </c>
      <c r="P255" s="66"/>
      <c r="Q255" s="67"/>
      <c r="R255" s="134">
        <v>1.25</v>
      </c>
      <c r="S255" s="78">
        <v>580</v>
      </c>
      <c r="T255" s="78"/>
      <c r="U255" s="79"/>
      <c r="V255" s="113">
        <v>96842</v>
      </c>
      <c r="W255" s="95" t="str">
        <f t="shared" si="19"/>
        <v xml:space="preserve"> </v>
      </c>
      <c r="X255" s="80">
        <v>432</v>
      </c>
      <c r="Y255" s="108">
        <v>368</v>
      </c>
      <c r="Z255" s="115">
        <f t="shared" si="23"/>
        <v>800</v>
      </c>
      <c r="AA255" s="81" t="s">
        <v>405</v>
      </c>
      <c r="AB255" s="82"/>
      <c r="AC255" s="83"/>
      <c r="AD255" s="84">
        <v>1.6</v>
      </c>
    </row>
    <row r="256" spans="1:30" ht="15" customHeight="1">
      <c r="A256" s="23">
        <v>439</v>
      </c>
      <c r="B256" s="24" t="s">
        <v>102</v>
      </c>
      <c r="C256" s="24" t="s">
        <v>97</v>
      </c>
      <c r="D256" s="25">
        <v>7</v>
      </c>
      <c r="E256" s="24" t="s">
        <v>540</v>
      </c>
      <c r="F256" s="26">
        <v>1332</v>
      </c>
      <c r="G256" s="75">
        <v>61878</v>
      </c>
      <c r="H256" s="75">
        <v>86812</v>
      </c>
      <c r="I256" s="76">
        <v>167331</v>
      </c>
      <c r="J256" s="112">
        <f t="shared" si="20"/>
        <v>254143</v>
      </c>
      <c r="K256" s="92">
        <f t="shared" si="21"/>
        <v>0.34158721664574671</v>
      </c>
      <c r="L256" s="77">
        <v>144.69999999999999</v>
      </c>
      <c r="M256" s="106">
        <v>494.5</v>
      </c>
      <c r="N256" s="114">
        <f t="shared" si="22"/>
        <v>639.20000000000005</v>
      </c>
      <c r="O256" s="65" t="s">
        <v>405</v>
      </c>
      <c r="P256" s="66"/>
      <c r="Q256" s="67"/>
      <c r="R256" s="134">
        <v>2.15</v>
      </c>
      <c r="S256" s="78">
        <v>64013</v>
      </c>
      <c r="T256" s="78">
        <v>133116</v>
      </c>
      <c r="U256" s="79">
        <v>260664</v>
      </c>
      <c r="V256" s="113">
        <f t="shared" si="18"/>
        <v>393780</v>
      </c>
      <c r="W256" s="95">
        <f t="shared" si="19"/>
        <v>0.33804662501904614</v>
      </c>
      <c r="X256" s="80">
        <v>193.3</v>
      </c>
      <c r="Y256" s="108">
        <v>641.70000000000005</v>
      </c>
      <c r="Z256" s="115">
        <f t="shared" si="23"/>
        <v>835</v>
      </c>
      <c r="AA256" s="81" t="s">
        <v>405</v>
      </c>
      <c r="AB256" s="82"/>
      <c r="AC256" s="83"/>
      <c r="AD256" s="84">
        <v>2.79</v>
      </c>
    </row>
    <row r="257" spans="1:30" ht="15" customHeight="1">
      <c r="A257" s="23">
        <v>392</v>
      </c>
      <c r="B257" s="24" t="s">
        <v>67</v>
      </c>
      <c r="C257" s="24" t="s">
        <v>382</v>
      </c>
      <c r="D257" s="25">
        <v>2</v>
      </c>
      <c r="E257" s="24" t="s">
        <v>544</v>
      </c>
      <c r="F257" s="26">
        <v>3360</v>
      </c>
      <c r="G257" s="75">
        <v>175185</v>
      </c>
      <c r="H257" s="75">
        <v>200342</v>
      </c>
      <c r="I257" s="76">
        <v>260764</v>
      </c>
      <c r="J257" s="112">
        <f t="shared" si="20"/>
        <v>461106</v>
      </c>
      <c r="K257" s="92">
        <f t="shared" si="21"/>
        <v>0.43448144244490422</v>
      </c>
      <c r="L257" s="77">
        <v>120</v>
      </c>
      <c r="M257" s="106">
        <v>264.5</v>
      </c>
      <c r="N257" s="114">
        <f t="shared" si="22"/>
        <v>384.5</v>
      </c>
      <c r="O257" s="65" t="s">
        <v>399</v>
      </c>
      <c r="P257" s="66"/>
      <c r="Q257" s="67"/>
      <c r="R257" s="134">
        <v>1.1499999999999999</v>
      </c>
      <c r="S257" s="78">
        <v>23715</v>
      </c>
      <c r="T257" s="78">
        <v>312110</v>
      </c>
      <c r="U257" s="79">
        <v>436423</v>
      </c>
      <c r="V257" s="113">
        <f t="shared" si="18"/>
        <v>748533</v>
      </c>
      <c r="W257" s="95">
        <f t="shared" si="19"/>
        <v>0.41696224481752975</v>
      </c>
      <c r="X257" s="80">
        <v>175</v>
      </c>
      <c r="Y257" s="108">
        <v>460</v>
      </c>
      <c r="Z257" s="115">
        <f t="shared" si="23"/>
        <v>635</v>
      </c>
      <c r="AA257" s="81" t="s">
        <v>399</v>
      </c>
      <c r="AB257" s="82"/>
      <c r="AC257" s="83"/>
      <c r="AD257" s="84">
        <v>2</v>
      </c>
    </row>
    <row r="258" spans="1:30" ht="15" customHeight="1">
      <c r="A258" s="23">
        <v>440</v>
      </c>
      <c r="B258" s="24" t="s">
        <v>103</v>
      </c>
      <c r="C258" s="24" t="s">
        <v>97</v>
      </c>
      <c r="D258" s="25">
        <v>4</v>
      </c>
      <c r="E258" s="24" t="s">
        <v>543</v>
      </c>
      <c r="F258" s="26">
        <v>376</v>
      </c>
      <c r="G258" s="75">
        <v>7600</v>
      </c>
      <c r="H258" s="75">
        <v>41832</v>
      </c>
      <c r="I258" s="76">
        <v>48357</v>
      </c>
      <c r="J258" s="112">
        <f t="shared" si="20"/>
        <v>90189</v>
      </c>
      <c r="K258" s="92">
        <f t="shared" si="21"/>
        <v>0.46382596547250771</v>
      </c>
      <c r="L258" s="77">
        <v>444</v>
      </c>
      <c r="M258" s="106">
        <v>667</v>
      </c>
      <c r="N258" s="114">
        <f t="shared" si="22"/>
        <v>1111</v>
      </c>
      <c r="O258" s="65" t="s">
        <v>406</v>
      </c>
      <c r="P258" s="66"/>
      <c r="Q258" s="67"/>
      <c r="R258" s="134">
        <v>2.9</v>
      </c>
      <c r="S258" s="78">
        <v>5800</v>
      </c>
      <c r="T258" s="78">
        <v>54232</v>
      </c>
      <c r="U258" s="79">
        <v>48066</v>
      </c>
      <c r="V258" s="113">
        <f t="shared" si="18"/>
        <v>102298</v>
      </c>
      <c r="W258" s="95">
        <f t="shared" si="19"/>
        <v>0.53013744159221099</v>
      </c>
      <c r="X258" s="80">
        <v>563.20000000000005</v>
      </c>
      <c r="Y258" s="108">
        <v>793.5</v>
      </c>
      <c r="Z258" s="115">
        <f t="shared" si="23"/>
        <v>1356.7</v>
      </c>
      <c r="AA258" s="81" t="s">
        <v>405</v>
      </c>
      <c r="AB258" s="82"/>
      <c r="AC258" s="83"/>
      <c r="AD258" s="84">
        <v>3.45</v>
      </c>
    </row>
    <row r="259" spans="1:30" ht="15" customHeight="1">
      <c r="A259" s="23">
        <v>936</v>
      </c>
      <c r="B259" s="24" t="s">
        <v>337</v>
      </c>
      <c r="C259" s="24" t="s">
        <v>342</v>
      </c>
      <c r="D259" s="25">
        <v>7</v>
      </c>
      <c r="E259" s="24" t="s">
        <v>540</v>
      </c>
      <c r="F259" s="26">
        <v>238</v>
      </c>
      <c r="G259" s="75">
        <v>8660</v>
      </c>
      <c r="H259" s="75">
        <v>21875</v>
      </c>
      <c r="I259" s="76">
        <v>25853</v>
      </c>
      <c r="J259" s="112">
        <f t="shared" si="20"/>
        <v>47728</v>
      </c>
      <c r="K259" s="92">
        <f t="shared" si="21"/>
        <v>0.45832634931277239</v>
      </c>
      <c r="L259" s="77">
        <v>285</v>
      </c>
      <c r="M259" s="106">
        <v>276</v>
      </c>
      <c r="N259" s="114">
        <f t="shared" si="22"/>
        <v>561</v>
      </c>
      <c r="O259" s="65" t="s">
        <v>478</v>
      </c>
      <c r="P259" s="66" t="s">
        <v>410</v>
      </c>
      <c r="Q259" s="67"/>
      <c r="R259" s="134">
        <v>1.2</v>
      </c>
      <c r="S259" s="78">
        <v>3916</v>
      </c>
      <c r="T259" s="78">
        <v>12420</v>
      </c>
      <c r="U259" s="79">
        <v>25087</v>
      </c>
      <c r="V259" s="113">
        <f t="shared" si="18"/>
        <v>37507</v>
      </c>
      <c r="W259" s="95">
        <f t="shared" si="19"/>
        <v>0.33113818753832619</v>
      </c>
      <c r="X259" s="80">
        <v>120</v>
      </c>
      <c r="Y259" s="108">
        <v>345</v>
      </c>
      <c r="Z259" s="115">
        <f t="shared" si="23"/>
        <v>465</v>
      </c>
      <c r="AA259" s="81" t="s">
        <v>399</v>
      </c>
      <c r="AB259" s="82"/>
      <c r="AC259" s="83"/>
      <c r="AD259" s="84">
        <v>1.5</v>
      </c>
    </row>
    <row r="260" spans="1:30" ht="15" customHeight="1">
      <c r="A260" s="23">
        <v>702</v>
      </c>
      <c r="B260" s="24" t="s">
        <v>228</v>
      </c>
      <c r="C260" s="24" t="s">
        <v>226</v>
      </c>
      <c r="D260" s="25">
        <v>7</v>
      </c>
      <c r="E260" s="24" t="s">
        <v>540</v>
      </c>
      <c r="F260" s="26">
        <v>202</v>
      </c>
      <c r="G260" s="75"/>
      <c r="H260" s="75"/>
      <c r="I260" s="76"/>
      <c r="J260" s="112" t="str">
        <f t="shared" si="20"/>
        <v xml:space="preserve"> </v>
      </c>
      <c r="K260" s="92" t="str">
        <f t="shared" si="21"/>
        <v xml:space="preserve"> </v>
      </c>
      <c r="L260" s="77"/>
      <c r="M260" s="106"/>
      <c r="N260" s="114" t="str">
        <f t="shared" si="22"/>
        <v xml:space="preserve"> </v>
      </c>
      <c r="O260" s="65"/>
      <c r="P260" s="66"/>
      <c r="Q260" s="67"/>
      <c r="R260" s="134"/>
      <c r="S260" s="78"/>
      <c r="T260" s="78"/>
      <c r="U260" s="79"/>
      <c r="V260" s="113" t="str">
        <f t="shared" si="18"/>
        <v xml:space="preserve"> </v>
      </c>
      <c r="W260" s="95" t="str">
        <f t="shared" si="19"/>
        <v xml:space="preserve"> </v>
      </c>
      <c r="X260" s="80"/>
      <c r="Y260" s="108"/>
      <c r="Z260" s="115" t="str">
        <f t="shared" si="23"/>
        <v xml:space="preserve"> </v>
      </c>
      <c r="AA260" s="81"/>
      <c r="AB260" s="82"/>
      <c r="AC260" s="83"/>
      <c r="AD260" s="84"/>
    </row>
    <row r="261" spans="1:30" ht="15" customHeight="1">
      <c r="A261" s="23">
        <v>745</v>
      </c>
      <c r="B261" s="24" t="s">
        <v>259</v>
      </c>
      <c r="C261" s="24" t="s">
        <v>257</v>
      </c>
      <c r="D261" s="25">
        <v>4</v>
      </c>
      <c r="E261" s="24" t="s">
        <v>543</v>
      </c>
      <c r="F261" s="26">
        <v>3186</v>
      </c>
      <c r="G261" s="75">
        <v>6890</v>
      </c>
      <c r="H261" s="75"/>
      <c r="I261" s="76"/>
      <c r="J261" s="112">
        <v>532708</v>
      </c>
      <c r="K261" s="92" t="str">
        <f t="shared" si="21"/>
        <v xml:space="preserve"> </v>
      </c>
      <c r="L261" s="77">
        <v>140</v>
      </c>
      <c r="M261" s="106">
        <v>414</v>
      </c>
      <c r="N261" s="114">
        <f t="shared" si="22"/>
        <v>554</v>
      </c>
      <c r="O261" s="65" t="s">
        <v>399</v>
      </c>
      <c r="P261" s="66"/>
      <c r="Q261" s="67"/>
      <c r="R261" s="134">
        <v>1.8</v>
      </c>
      <c r="S261" s="78">
        <v>22210</v>
      </c>
      <c r="T261" s="78"/>
      <c r="U261" s="79"/>
      <c r="V261" s="113">
        <v>623778</v>
      </c>
      <c r="W261" s="95" t="str">
        <f t="shared" ref="W261:W324" si="24">IF(T261+U261&gt;0,IF(V261&gt;0,T261/V261," ")," ")</f>
        <v xml:space="preserve"> </v>
      </c>
      <c r="X261" s="80">
        <v>173.95</v>
      </c>
      <c r="Y261" s="108">
        <v>356.5</v>
      </c>
      <c r="Z261" s="115">
        <f t="shared" si="23"/>
        <v>530.45000000000005</v>
      </c>
      <c r="AA261" s="81" t="s">
        <v>405</v>
      </c>
      <c r="AB261" s="82" t="s">
        <v>538</v>
      </c>
      <c r="AC261" s="83"/>
      <c r="AD261" s="84">
        <v>1.55</v>
      </c>
    </row>
    <row r="262" spans="1:30" ht="15" customHeight="1">
      <c r="A262" s="23">
        <v>725</v>
      </c>
      <c r="B262" s="24" t="s">
        <v>244</v>
      </c>
      <c r="C262" s="24" t="s">
        <v>242</v>
      </c>
      <c r="D262" s="25">
        <v>6</v>
      </c>
      <c r="E262" s="24" t="s">
        <v>380</v>
      </c>
      <c r="F262" s="26">
        <v>833</v>
      </c>
      <c r="G262" s="75">
        <v>25050</v>
      </c>
      <c r="H262" s="75">
        <v>110671.75</v>
      </c>
      <c r="I262" s="76">
        <v>116533.92</v>
      </c>
      <c r="J262" s="112">
        <f t="shared" ref="J262:J325" si="25">IF(SUM(H262:I262)&gt;0,SUM(H262:I262)," ")</f>
        <v>227205.66999999998</v>
      </c>
      <c r="K262" s="92">
        <f t="shared" ref="K262:K325" si="26">IF(H262+I262&gt;0,IF(J262&gt;0,H262/J262," ")," ")</f>
        <v>0.48709941965796894</v>
      </c>
      <c r="L262" s="77">
        <v>370</v>
      </c>
      <c r="M262" s="106">
        <v>448.5</v>
      </c>
      <c r="N262" s="114">
        <f t="shared" ref="N262:N325" si="27">IF(SUM(L262:M262)&gt;0,SUM(L262:M262)," ")</f>
        <v>818.5</v>
      </c>
      <c r="O262" s="65" t="s">
        <v>405</v>
      </c>
      <c r="P262" s="66"/>
      <c r="Q262" s="67"/>
      <c r="R262" s="134">
        <v>1.95</v>
      </c>
      <c r="S262" s="78">
        <v>17325</v>
      </c>
      <c r="T262" s="78">
        <v>128075.98</v>
      </c>
      <c r="U262" s="79">
        <v>51003.45</v>
      </c>
      <c r="V262" s="113">
        <f t="shared" ref="V262:V324" si="28">IF(SUM(T262:U262)&gt;0,SUM(T262:U262)," ")</f>
        <v>179079.43</v>
      </c>
      <c r="W262" s="95">
        <f t="shared" si="24"/>
        <v>0.71519090718571088</v>
      </c>
      <c r="X262" s="80">
        <v>320</v>
      </c>
      <c r="Y262" s="108">
        <v>230</v>
      </c>
      <c r="Z262" s="115">
        <f t="shared" ref="Z262:Z325" si="29">IF(SUM(X262:Y262)&gt;0,SUM(X262:Y262)," ")</f>
        <v>550</v>
      </c>
      <c r="AA262" s="81" t="s">
        <v>405</v>
      </c>
      <c r="AB262" s="82"/>
      <c r="AC262" s="83"/>
      <c r="AD262" s="84">
        <v>1</v>
      </c>
    </row>
    <row r="263" spans="1:30" ht="15" customHeight="1">
      <c r="A263" s="23">
        <v>309</v>
      </c>
      <c r="B263" s="24" t="s">
        <v>16</v>
      </c>
      <c r="C263" s="24" t="s">
        <v>8</v>
      </c>
      <c r="D263" s="25">
        <v>7</v>
      </c>
      <c r="E263" s="24" t="s">
        <v>540</v>
      </c>
      <c r="F263" s="26">
        <v>1211</v>
      </c>
      <c r="G263" s="75">
        <v>64000</v>
      </c>
      <c r="H263" s="75">
        <v>37000</v>
      </c>
      <c r="I263" s="76">
        <v>42000</v>
      </c>
      <c r="J263" s="112">
        <f t="shared" si="25"/>
        <v>79000</v>
      </c>
      <c r="K263" s="92">
        <f t="shared" si="26"/>
        <v>0.46835443037974683</v>
      </c>
      <c r="L263" s="77">
        <v>100</v>
      </c>
      <c r="M263" s="106">
        <v>115</v>
      </c>
      <c r="N263" s="114">
        <f t="shared" si="27"/>
        <v>215</v>
      </c>
      <c r="O263" s="65" t="s">
        <v>408</v>
      </c>
      <c r="P263" s="66"/>
      <c r="Q263" s="67"/>
      <c r="R263" s="134">
        <v>0.5</v>
      </c>
      <c r="S263" s="78">
        <v>100000</v>
      </c>
      <c r="T263" s="78">
        <v>158000</v>
      </c>
      <c r="U263" s="79">
        <v>85000</v>
      </c>
      <c r="V263" s="113">
        <f t="shared" si="28"/>
        <v>243000</v>
      </c>
      <c r="W263" s="95">
        <f t="shared" si="24"/>
        <v>0.65020576131687247</v>
      </c>
      <c r="X263" s="80">
        <v>480</v>
      </c>
      <c r="Y263" s="108">
        <v>379.5</v>
      </c>
      <c r="Z263" s="115">
        <f t="shared" si="29"/>
        <v>859.5</v>
      </c>
      <c r="AA263" s="81" t="s">
        <v>408</v>
      </c>
      <c r="AB263" s="82"/>
      <c r="AC263" s="83"/>
      <c r="AD263" s="84">
        <v>1.65</v>
      </c>
    </row>
    <row r="264" spans="1:30" ht="15" customHeight="1">
      <c r="A264" s="23">
        <v>310</v>
      </c>
      <c r="B264" s="24" t="s">
        <v>17</v>
      </c>
      <c r="C264" s="24" t="s">
        <v>8</v>
      </c>
      <c r="D264" s="25">
        <v>8</v>
      </c>
      <c r="E264" s="24" t="s">
        <v>541</v>
      </c>
      <c r="F264" s="26">
        <v>2118</v>
      </c>
      <c r="G264" s="75" t="s">
        <v>659</v>
      </c>
      <c r="H264" s="75">
        <v>109367</v>
      </c>
      <c r="I264" s="76">
        <v>290471</v>
      </c>
      <c r="J264" s="112">
        <f t="shared" si="25"/>
        <v>399838</v>
      </c>
      <c r="K264" s="92">
        <f t="shared" si="26"/>
        <v>0.27352827895297593</v>
      </c>
      <c r="L264" s="77">
        <v>155</v>
      </c>
      <c r="M264" s="106">
        <v>391</v>
      </c>
      <c r="N264" s="114">
        <f t="shared" si="27"/>
        <v>546</v>
      </c>
      <c r="O264" s="65" t="s">
        <v>406</v>
      </c>
      <c r="P264" s="66" t="s">
        <v>478</v>
      </c>
      <c r="Q264" s="67"/>
      <c r="R264" s="134">
        <v>1.7</v>
      </c>
      <c r="S264" s="78">
        <v>22000</v>
      </c>
      <c r="T264" s="78"/>
      <c r="U264" s="79"/>
      <c r="V264" s="113">
        <v>479000</v>
      </c>
      <c r="W264" s="95" t="str">
        <f t="shared" si="24"/>
        <v xml:space="preserve"> </v>
      </c>
      <c r="X264" s="80">
        <v>268</v>
      </c>
      <c r="Y264" s="108">
        <v>690</v>
      </c>
      <c r="Z264" s="115">
        <f t="shared" si="29"/>
        <v>958</v>
      </c>
      <c r="AA264" s="81" t="s">
        <v>405</v>
      </c>
      <c r="AB264" s="82" t="s">
        <v>538</v>
      </c>
      <c r="AC264" s="83"/>
      <c r="AD264" s="84">
        <v>3</v>
      </c>
    </row>
    <row r="265" spans="1:30" ht="15" customHeight="1">
      <c r="A265" s="23">
        <v>715</v>
      </c>
      <c r="B265" s="24" t="s">
        <v>239</v>
      </c>
      <c r="C265" s="24" t="s">
        <v>226</v>
      </c>
      <c r="D265" s="25">
        <v>9</v>
      </c>
      <c r="E265" s="24" t="s">
        <v>32</v>
      </c>
      <c r="F265" s="26">
        <v>49</v>
      </c>
      <c r="G265" s="75"/>
      <c r="H265" s="75"/>
      <c r="I265" s="76"/>
      <c r="J265" s="112" t="str">
        <f t="shared" si="25"/>
        <v xml:space="preserve"> </v>
      </c>
      <c r="K265" s="92" t="str">
        <f t="shared" si="26"/>
        <v xml:space="preserve"> </v>
      </c>
      <c r="L265" s="77"/>
      <c r="M265" s="106"/>
      <c r="N265" s="114" t="str">
        <f t="shared" si="27"/>
        <v xml:space="preserve"> </v>
      </c>
      <c r="O265" s="65"/>
      <c r="P265" s="66"/>
      <c r="Q265" s="67"/>
      <c r="R265" s="134"/>
      <c r="S265" s="78"/>
      <c r="T265" s="78"/>
      <c r="U265" s="79"/>
      <c r="V265" s="113" t="str">
        <f t="shared" si="28"/>
        <v xml:space="preserve"> </v>
      </c>
      <c r="W265" s="95" t="str">
        <f t="shared" si="24"/>
        <v xml:space="preserve"> </v>
      </c>
      <c r="X265" s="80"/>
      <c r="Y265" s="108"/>
      <c r="Z265" s="115" t="str">
        <f t="shared" si="29"/>
        <v xml:space="preserve"> </v>
      </c>
      <c r="AA265" s="81"/>
      <c r="AB265" s="82"/>
      <c r="AC265" s="83"/>
      <c r="AD265" s="84"/>
    </row>
    <row r="266" spans="1:30" ht="15" customHeight="1">
      <c r="A266" s="23">
        <v>703</v>
      </c>
      <c r="B266" s="24" t="s">
        <v>229</v>
      </c>
      <c r="C266" s="24" t="s">
        <v>226</v>
      </c>
      <c r="D266" s="25">
        <v>6</v>
      </c>
      <c r="E266" s="24" t="s">
        <v>380</v>
      </c>
      <c r="F266" s="26">
        <v>2266</v>
      </c>
      <c r="G266" s="75">
        <v>54290</v>
      </c>
      <c r="H266" s="75">
        <v>263301</v>
      </c>
      <c r="I266" s="76">
        <v>197825</v>
      </c>
      <c r="J266" s="112">
        <f t="shared" si="25"/>
        <v>461126</v>
      </c>
      <c r="K266" s="92">
        <f t="shared" si="26"/>
        <v>0.57099577989529982</v>
      </c>
      <c r="L266" s="77">
        <v>520</v>
      </c>
      <c r="M266" s="106">
        <v>391</v>
      </c>
      <c r="N266" s="114">
        <f t="shared" si="27"/>
        <v>911</v>
      </c>
      <c r="O266" s="65" t="s">
        <v>410</v>
      </c>
      <c r="P266" s="66"/>
      <c r="Q266" s="67"/>
      <c r="R266" s="134">
        <v>1.7</v>
      </c>
      <c r="S266" s="78">
        <v>153343</v>
      </c>
      <c r="T266" s="78">
        <v>236096</v>
      </c>
      <c r="U266" s="79">
        <v>152896</v>
      </c>
      <c r="V266" s="113">
        <f t="shared" si="28"/>
        <v>388992</v>
      </c>
      <c r="W266" s="95">
        <f t="shared" si="24"/>
        <v>0.60694307337940112</v>
      </c>
      <c r="X266" s="80">
        <v>440</v>
      </c>
      <c r="Y266" s="108">
        <v>322</v>
      </c>
      <c r="Z266" s="115">
        <f t="shared" si="29"/>
        <v>762</v>
      </c>
      <c r="AA266" s="81" t="s">
        <v>410</v>
      </c>
      <c r="AB266" s="82"/>
      <c r="AC266" s="83"/>
      <c r="AD266" s="84">
        <v>1.4</v>
      </c>
    </row>
    <row r="267" spans="1:30" ht="15" customHeight="1">
      <c r="A267" s="23">
        <v>567</v>
      </c>
      <c r="B267" s="24" t="s">
        <v>153</v>
      </c>
      <c r="C267" s="24" t="s">
        <v>149</v>
      </c>
      <c r="D267" s="25">
        <v>8</v>
      </c>
      <c r="E267" s="24" t="s">
        <v>541</v>
      </c>
      <c r="F267" s="26">
        <v>3333</v>
      </c>
      <c r="G267" s="75">
        <v>36352.050000000003</v>
      </c>
      <c r="H267" s="75"/>
      <c r="I267" s="76"/>
      <c r="J267" s="112">
        <v>409854.1</v>
      </c>
      <c r="K267" s="92" t="str">
        <f t="shared" si="26"/>
        <v xml:space="preserve"> </v>
      </c>
      <c r="L267" s="77">
        <v>130</v>
      </c>
      <c r="M267" s="106">
        <v>276</v>
      </c>
      <c r="N267" s="114">
        <f t="shared" si="27"/>
        <v>406</v>
      </c>
      <c r="O267" s="65" t="s">
        <v>399</v>
      </c>
      <c r="P267" s="66"/>
      <c r="Q267" s="67"/>
      <c r="R267" s="134">
        <v>1.2</v>
      </c>
      <c r="S267" s="78">
        <v>47800</v>
      </c>
      <c r="T267" s="78"/>
      <c r="U267" s="79"/>
      <c r="V267" s="113">
        <v>591555.15</v>
      </c>
      <c r="W267" s="95" t="str">
        <f t="shared" si="24"/>
        <v xml:space="preserve"> </v>
      </c>
      <c r="X267" s="80">
        <v>275</v>
      </c>
      <c r="Y267" s="108">
        <v>322</v>
      </c>
      <c r="Z267" s="115">
        <f t="shared" si="29"/>
        <v>597</v>
      </c>
      <c r="AA267" s="81" t="s">
        <v>399</v>
      </c>
      <c r="AB267" s="82" t="s">
        <v>538</v>
      </c>
      <c r="AC267" s="83"/>
      <c r="AD267" s="84">
        <v>1.4</v>
      </c>
    </row>
    <row r="268" spans="1:30" ht="15" customHeight="1">
      <c r="A268" s="23">
        <v>336</v>
      </c>
      <c r="B268" s="24" t="s">
        <v>33</v>
      </c>
      <c r="C268" s="24" t="s">
        <v>20</v>
      </c>
      <c r="D268" s="25">
        <v>9</v>
      </c>
      <c r="E268" s="24" t="s">
        <v>32</v>
      </c>
      <c r="F268" s="26">
        <v>191</v>
      </c>
      <c r="G268" s="75"/>
      <c r="H268" s="75"/>
      <c r="I268" s="76"/>
      <c r="J268" s="112" t="str">
        <f t="shared" si="25"/>
        <v xml:space="preserve"> </v>
      </c>
      <c r="K268" s="92" t="str">
        <f t="shared" si="26"/>
        <v xml:space="preserve"> </v>
      </c>
      <c r="L268" s="77"/>
      <c r="M268" s="106"/>
      <c r="N268" s="114" t="str">
        <f t="shared" si="27"/>
        <v xml:space="preserve"> </v>
      </c>
      <c r="O268" s="65"/>
      <c r="P268" s="66"/>
      <c r="Q268" s="67"/>
      <c r="R268" s="134"/>
      <c r="S268" s="78"/>
      <c r="T268" s="78"/>
      <c r="U268" s="79"/>
      <c r="V268" s="113" t="str">
        <f t="shared" si="28"/>
        <v xml:space="preserve"> </v>
      </c>
      <c r="W268" s="95" t="str">
        <f t="shared" si="24"/>
        <v xml:space="preserve"> </v>
      </c>
      <c r="X268" s="80"/>
      <c r="Y268" s="108"/>
      <c r="Z268" s="115" t="str">
        <f t="shared" si="29"/>
        <v xml:space="preserve"> </v>
      </c>
      <c r="AA268" s="81"/>
      <c r="AB268" s="82"/>
      <c r="AC268" s="83"/>
      <c r="AD268" s="84"/>
    </row>
    <row r="269" spans="1:30" ht="15" customHeight="1">
      <c r="A269" s="23">
        <v>441</v>
      </c>
      <c r="B269" s="24" t="s">
        <v>104</v>
      </c>
      <c r="C269" s="24" t="s">
        <v>97</v>
      </c>
      <c r="D269" s="25">
        <v>8</v>
      </c>
      <c r="E269" s="24" t="s">
        <v>541</v>
      </c>
      <c r="F269" s="26">
        <v>827</v>
      </c>
      <c r="G269" s="75"/>
      <c r="H269" s="75"/>
      <c r="I269" s="76"/>
      <c r="J269" s="112" t="str">
        <f t="shared" si="25"/>
        <v xml:space="preserve"> </v>
      </c>
      <c r="K269" s="92" t="str">
        <f t="shared" si="26"/>
        <v xml:space="preserve"> </v>
      </c>
      <c r="L269" s="77"/>
      <c r="M269" s="106"/>
      <c r="N269" s="114" t="str">
        <f t="shared" si="27"/>
        <v xml:space="preserve"> </v>
      </c>
      <c r="O269" s="65"/>
      <c r="P269" s="66"/>
      <c r="Q269" s="67"/>
      <c r="R269" s="134"/>
      <c r="S269" s="78"/>
      <c r="T269" s="78"/>
      <c r="U269" s="79"/>
      <c r="V269" s="113" t="str">
        <f t="shared" si="28"/>
        <v xml:space="preserve"> </v>
      </c>
      <c r="W269" s="95" t="str">
        <f t="shared" si="24"/>
        <v xml:space="preserve"> </v>
      </c>
      <c r="X269" s="80"/>
      <c r="Y269" s="108"/>
      <c r="Z269" s="115" t="str">
        <f t="shared" si="29"/>
        <v xml:space="preserve"> </v>
      </c>
      <c r="AA269" s="81"/>
      <c r="AB269" s="82"/>
      <c r="AC269" s="83"/>
      <c r="AD269" s="84"/>
    </row>
    <row r="270" spans="1:30" ht="15" customHeight="1">
      <c r="A270" s="23">
        <v>767</v>
      </c>
      <c r="B270" s="24" t="s">
        <v>274</v>
      </c>
      <c r="C270" s="24" t="s">
        <v>383</v>
      </c>
      <c r="D270" s="25">
        <v>8</v>
      </c>
      <c r="E270" s="24" t="s">
        <v>541</v>
      </c>
      <c r="F270" s="26">
        <v>938</v>
      </c>
      <c r="G270" s="75" t="s">
        <v>657</v>
      </c>
      <c r="H270" s="75" t="s">
        <v>657</v>
      </c>
      <c r="I270" s="76" t="s">
        <v>657</v>
      </c>
      <c r="J270" s="112" t="s">
        <v>657</v>
      </c>
      <c r="K270" s="92"/>
      <c r="L270" s="77">
        <v>60</v>
      </c>
      <c r="M270" s="106">
        <v>230</v>
      </c>
      <c r="N270" s="114">
        <f t="shared" si="27"/>
        <v>290</v>
      </c>
      <c r="O270" s="65" t="s">
        <v>408</v>
      </c>
      <c r="P270" s="66"/>
      <c r="Q270" s="67"/>
      <c r="R270" s="134">
        <v>1</v>
      </c>
      <c r="S270" s="78">
        <v>31675</v>
      </c>
      <c r="T270" s="78"/>
      <c r="U270" s="79"/>
      <c r="V270" s="113">
        <v>104310</v>
      </c>
      <c r="W270" s="95" t="str">
        <f t="shared" si="24"/>
        <v xml:space="preserve"> </v>
      </c>
      <c r="X270" s="80">
        <v>362.5</v>
      </c>
      <c r="Y270" s="108"/>
      <c r="Z270" s="115">
        <f t="shared" si="29"/>
        <v>362.5</v>
      </c>
      <c r="AA270" s="81" t="s">
        <v>408</v>
      </c>
      <c r="AB270" s="82"/>
      <c r="AC270" s="83"/>
      <c r="AD270" s="84">
        <v>0</v>
      </c>
    </row>
    <row r="271" spans="1:30" ht="15" customHeight="1">
      <c r="A271" s="23">
        <v>879</v>
      </c>
      <c r="B271" s="24" t="s">
        <v>308</v>
      </c>
      <c r="C271" s="24" t="s">
        <v>311</v>
      </c>
      <c r="D271" s="25">
        <v>6</v>
      </c>
      <c r="E271" s="24" t="s">
        <v>380</v>
      </c>
      <c r="F271" s="26">
        <v>2389</v>
      </c>
      <c r="G271" s="75">
        <v>37218</v>
      </c>
      <c r="H271" s="75">
        <v>122187</v>
      </c>
      <c r="I271" s="76">
        <v>137412</v>
      </c>
      <c r="J271" s="112">
        <f t="shared" si="25"/>
        <v>259599</v>
      </c>
      <c r="K271" s="92">
        <f t="shared" si="26"/>
        <v>0.47067592710295492</v>
      </c>
      <c r="L271" s="77">
        <v>129.5</v>
      </c>
      <c r="M271" s="106">
        <v>230</v>
      </c>
      <c r="N271" s="114">
        <f t="shared" si="27"/>
        <v>359.5</v>
      </c>
      <c r="O271" s="65" t="s">
        <v>405</v>
      </c>
      <c r="P271" s="66"/>
      <c r="Q271" s="67"/>
      <c r="R271" s="134">
        <v>1</v>
      </c>
      <c r="S271" s="78">
        <v>30700</v>
      </c>
      <c r="T271" s="78">
        <v>189067</v>
      </c>
      <c r="U271" s="79">
        <v>417547</v>
      </c>
      <c r="V271" s="113">
        <f t="shared" si="28"/>
        <v>606614</v>
      </c>
      <c r="W271" s="95">
        <f t="shared" si="24"/>
        <v>0.31167595868212733</v>
      </c>
      <c r="X271" s="80">
        <v>208</v>
      </c>
      <c r="Y271" s="108">
        <v>598</v>
      </c>
      <c r="Z271" s="115">
        <f t="shared" si="29"/>
        <v>806</v>
      </c>
      <c r="AA271" s="81" t="s">
        <v>405</v>
      </c>
      <c r="AB271" s="82"/>
      <c r="AC271" s="83"/>
      <c r="AD271" s="84">
        <v>2.6</v>
      </c>
    </row>
    <row r="272" spans="1:30" ht="15" customHeight="1">
      <c r="A272" s="23">
        <v>879</v>
      </c>
      <c r="B272" s="24" t="s">
        <v>583</v>
      </c>
      <c r="C272" s="24" t="s">
        <v>164</v>
      </c>
      <c r="D272" s="25">
        <v>4</v>
      </c>
      <c r="E272" s="24" t="s">
        <v>543</v>
      </c>
      <c r="F272" s="26">
        <v>2582</v>
      </c>
      <c r="G272" s="75"/>
      <c r="H272" s="75"/>
      <c r="I272" s="76"/>
      <c r="J272" s="112" t="str">
        <f t="shared" si="25"/>
        <v xml:space="preserve"> </v>
      </c>
      <c r="K272" s="92" t="str">
        <f t="shared" si="26"/>
        <v xml:space="preserve"> </v>
      </c>
      <c r="L272" s="77"/>
      <c r="M272" s="106"/>
      <c r="N272" s="114" t="str">
        <f t="shared" si="27"/>
        <v xml:space="preserve"> </v>
      </c>
      <c r="O272" s="65"/>
      <c r="P272" s="66"/>
      <c r="Q272" s="67"/>
      <c r="R272" s="134"/>
      <c r="S272" s="78"/>
      <c r="T272" s="78"/>
      <c r="U272" s="79"/>
      <c r="V272" s="113" t="str">
        <f t="shared" si="28"/>
        <v xml:space="preserve"> </v>
      </c>
      <c r="W272" s="95" t="str">
        <f t="shared" si="24"/>
        <v xml:space="preserve"> </v>
      </c>
      <c r="X272" s="80"/>
      <c r="Y272" s="108"/>
      <c r="Z272" s="115" t="str">
        <f t="shared" si="29"/>
        <v xml:space="preserve"> </v>
      </c>
      <c r="AA272" s="81"/>
      <c r="AB272" s="82"/>
      <c r="AC272" s="83"/>
      <c r="AD272" s="84"/>
    </row>
    <row r="273" spans="1:30" ht="15" customHeight="1">
      <c r="A273" s="23">
        <v>704</v>
      </c>
      <c r="B273" s="24" t="s">
        <v>230</v>
      </c>
      <c r="C273" s="24" t="s">
        <v>226</v>
      </c>
      <c r="D273" s="25">
        <v>9</v>
      </c>
      <c r="E273" s="24" t="s">
        <v>32</v>
      </c>
      <c r="F273" s="26">
        <v>238</v>
      </c>
      <c r="G273" s="75">
        <v>0</v>
      </c>
      <c r="H273" s="75">
        <v>62112</v>
      </c>
      <c r="I273" s="76"/>
      <c r="J273" s="112">
        <f t="shared" si="25"/>
        <v>62112</v>
      </c>
      <c r="K273" s="92">
        <f t="shared" si="26"/>
        <v>1</v>
      </c>
      <c r="L273" s="77">
        <v>488</v>
      </c>
      <c r="M273" s="106"/>
      <c r="N273" s="114">
        <f t="shared" si="27"/>
        <v>488</v>
      </c>
      <c r="O273" s="65" t="s">
        <v>399</v>
      </c>
      <c r="P273" s="66"/>
      <c r="Q273" s="67"/>
      <c r="R273" s="134">
        <v>0</v>
      </c>
      <c r="S273" s="78">
        <v>0</v>
      </c>
      <c r="T273" s="78">
        <v>46165</v>
      </c>
      <c r="U273" s="79"/>
      <c r="V273" s="113">
        <f t="shared" si="28"/>
        <v>46165</v>
      </c>
      <c r="W273" s="95">
        <f t="shared" si="24"/>
        <v>1</v>
      </c>
      <c r="X273" s="80">
        <v>280</v>
      </c>
      <c r="Y273" s="108"/>
      <c r="Z273" s="115">
        <f t="shared" si="29"/>
        <v>280</v>
      </c>
      <c r="AA273" s="81" t="s">
        <v>399</v>
      </c>
      <c r="AB273" s="82"/>
      <c r="AC273" s="83"/>
      <c r="AD273" s="84">
        <v>0</v>
      </c>
    </row>
    <row r="274" spans="1:30" ht="15" customHeight="1">
      <c r="A274" s="23">
        <v>337</v>
      </c>
      <c r="B274" s="24" t="s">
        <v>34</v>
      </c>
      <c r="C274" s="24" t="s">
        <v>20</v>
      </c>
      <c r="D274" s="25">
        <v>6</v>
      </c>
      <c r="E274" s="24" t="s">
        <v>380</v>
      </c>
      <c r="F274" s="26">
        <v>3776</v>
      </c>
      <c r="G274" s="75">
        <v>89420</v>
      </c>
      <c r="H274" s="75">
        <v>134255.20000000001</v>
      </c>
      <c r="I274" s="76">
        <v>278959.7</v>
      </c>
      <c r="J274" s="112">
        <f t="shared" si="25"/>
        <v>413214.9</v>
      </c>
      <c r="K274" s="92">
        <f t="shared" si="26"/>
        <v>0.32490406323682908</v>
      </c>
      <c r="L274" s="77">
        <v>70</v>
      </c>
      <c r="M274" s="106">
        <v>264.5</v>
      </c>
      <c r="N274" s="114">
        <f t="shared" si="27"/>
        <v>334.5</v>
      </c>
      <c r="O274" s="65" t="s">
        <v>399</v>
      </c>
      <c r="P274" s="66"/>
      <c r="Q274" s="67"/>
      <c r="R274" s="134">
        <v>1.1499999999999999</v>
      </c>
      <c r="S274" s="78">
        <v>119600</v>
      </c>
      <c r="T274" s="78">
        <v>218872.2</v>
      </c>
      <c r="U274" s="79">
        <v>539665.9</v>
      </c>
      <c r="V274" s="113">
        <f t="shared" si="28"/>
        <v>758538.10000000009</v>
      </c>
      <c r="W274" s="95">
        <f t="shared" si="24"/>
        <v>0.28854476788970784</v>
      </c>
      <c r="X274" s="80">
        <v>430</v>
      </c>
      <c r="Y274" s="108">
        <v>667</v>
      </c>
      <c r="Z274" s="115">
        <f t="shared" si="29"/>
        <v>1097</v>
      </c>
      <c r="AA274" s="81" t="s">
        <v>399</v>
      </c>
      <c r="AB274" s="82" t="s">
        <v>538</v>
      </c>
      <c r="AC274" s="83"/>
      <c r="AD274" s="84">
        <v>2.9</v>
      </c>
    </row>
    <row r="275" spans="1:30" ht="15" customHeight="1">
      <c r="A275" s="23">
        <v>338</v>
      </c>
      <c r="B275" s="24" t="s">
        <v>35</v>
      </c>
      <c r="C275" s="24" t="s">
        <v>20</v>
      </c>
      <c r="D275" s="25">
        <v>7</v>
      </c>
      <c r="E275" s="24" t="s">
        <v>540</v>
      </c>
      <c r="F275" s="26">
        <v>1448</v>
      </c>
      <c r="G275" s="75">
        <v>7040</v>
      </c>
      <c r="H275" s="75">
        <v>97013.25</v>
      </c>
      <c r="I275" s="76">
        <v>122337.2</v>
      </c>
      <c r="J275" s="112">
        <f t="shared" si="25"/>
        <v>219350.45</v>
      </c>
      <c r="K275" s="92">
        <f t="shared" si="26"/>
        <v>0.44227513551943931</v>
      </c>
      <c r="L275" s="77">
        <v>185</v>
      </c>
      <c r="M275" s="106">
        <v>437</v>
      </c>
      <c r="N275" s="114">
        <f t="shared" si="27"/>
        <v>622</v>
      </c>
      <c r="O275" s="65" t="s">
        <v>405</v>
      </c>
      <c r="P275" s="66"/>
      <c r="Q275" s="67"/>
      <c r="R275" s="134">
        <v>1.9</v>
      </c>
      <c r="S275" s="78">
        <v>14850</v>
      </c>
      <c r="T275" s="78">
        <v>149632.6</v>
      </c>
      <c r="U275" s="79">
        <v>197306.65</v>
      </c>
      <c r="V275" s="113">
        <f t="shared" si="28"/>
        <v>346939.25</v>
      </c>
      <c r="W275" s="95">
        <f t="shared" si="24"/>
        <v>0.43129337484876679</v>
      </c>
      <c r="X275" s="80">
        <v>211.2</v>
      </c>
      <c r="Y275" s="108">
        <v>598</v>
      </c>
      <c r="Z275" s="115">
        <f t="shared" si="29"/>
        <v>809.2</v>
      </c>
      <c r="AA275" s="81" t="s">
        <v>405</v>
      </c>
      <c r="AB275" s="82" t="s">
        <v>539</v>
      </c>
      <c r="AC275" s="83"/>
      <c r="AD275" s="84">
        <v>2.6</v>
      </c>
    </row>
    <row r="276" spans="1:30" ht="15" customHeight="1">
      <c r="A276" s="23">
        <v>339</v>
      </c>
      <c r="B276" s="24" t="s">
        <v>36</v>
      </c>
      <c r="C276" s="24" t="s">
        <v>20</v>
      </c>
      <c r="D276" s="25">
        <v>9</v>
      </c>
      <c r="E276" s="24" t="s">
        <v>32</v>
      </c>
      <c r="F276" s="26">
        <v>459</v>
      </c>
      <c r="G276" s="75"/>
      <c r="H276" s="75">
        <v>9350</v>
      </c>
      <c r="I276" s="76">
        <v>8850</v>
      </c>
      <c r="J276" s="112">
        <f t="shared" si="25"/>
        <v>18200</v>
      </c>
      <c r="K276" s="92">
        <f t="shared" si="26"/>
        <v>0.51373626373626369</v>
      </c>
      <c r="L276" s="77">
        <v>370</v>
      </c>
      <c r="M276" s="106">
        <v>575</v>
      </c>
      <c r="N276" s="114">
        <f t="shared" si="27"/>
        <v>945</v>
      </c>
      <c r="O276" s="65" t="s">
        <v>405</v>
      </c>
      <c r="P276" s="66"/>
      <c r="Q276" s="67"/>
      <c r="R276" s="134">
        <v>2.5</v>
      </c>
      <c r="S276" s="78"/>
      <c r="T276" s="78">
        <v>9200</v>
      </c>
      <c r="U276" s="79">
        <v>25238</v>
      </c>
      <c r="V276" s="113">
        <f t="shared" si="28"/>
        <v>34438</v>
      </c>
      <c r="W276" s="95">
        <f t="shared" si="24"/>
        <v>0.26714675648992392</v>
      </c>
      <c r="X276" s="80">
        <v>200</v>
      </c>
      <c r="Y276" s="108">
        <v>506</v>
      </c>
      <c r="Z276" s="115">
        <f t="shared" si="29"/>
        <v>706</v>
      </c>
      <c r="AA276" s="81" t="s">
        <v>399</v>
      </c>
      <c r="AB276" s="82"/>
      <c r="AC276" s="83"/>
      <c r="AD276" s="84">
        <v>2.2000000000000002</v>
      </c>
    </row>
    <row r="277" spans="1:30" ht="15" customHeight="1">
      <c r="A277" s="23">
        <v>442</v>
      </c>
      <c r="B277" s="24" t="s">
        <v>105</v>
      </c>
      <c r="C277" s="24" t="s">
        <v>97</v>
      </c>
      <c r="D277" s="25">
        <v>7</v>
      </c>
      <c r="E277" s="24" t="s">
        <v>540</v>
      </c>
      <c r="F277" s="26">
        <v>203</v>
      </c>
      <c r="G277" s="75">
        <v>43776</v>
      </c>
      <c r="H277" s="75">
        <v>24013</v>
      </c>
      <c r="I277" s="76">
        <v>17564</v>
      </c>
      <c r="J277" s="112">
        <f t="shared" si="25"/>
        <v>41577</v>
      </c>
      <c r="K277" s="92">
        <f t="shared" si="26"/>
        <v>0.57755489814079897</v>
      </c>
      <c r="L277" s="77">
        <v>407</v>
      </c>
      <c r="M277" s="106">
        <v>345</v>
      </c>
      <c r="N277" s="114">
        <f t="shared" si="27"/>
        <v>752</v>
      </c>
      <c r="O277" s="65" t="s">
        <v>405</v>
      </c>
      <c r="P277" s="66"/>
      <c r="Q277" s="67"/>
      <c r="R277" s="134">
        <v>1.5</v>
      </c>
      <c r="S277" s="78">
        <v>87320</v>
      </c>
      <c r="T277" s="78">
        <v>23114</v>
      </c>
      <c r="U277" s="79">
        <v>17031</v>
      </c>
      <c r="V277" s="113">
        <f t="shared" si="28"/>
        <v>40145</v>
      </c>
      <c r="W277" s="95">
        <f t="shared" si="24"/>
        <v>0.57576285963382734</v>
      </c>
      <c r="X277" s="80">
        <v>496</v>
      </c>
      <c r="Y277" s="108">
        <v>414</v>
      </c>
      <c r="Z277" s="115">
        <f t="shared" si="29"/>
        <v>910</v>
      </c>
      <c r="AA277" s="81" t="s">
        <v>405</v>
      </c>
      <c r="AB277" s="82" t="s">
        <v>412</v>
      </c>
      <c r="AC277" s="83"/>
      <c r="AD277" s="84">
        <v>1.8</v>
      </c>
    </row>
    <row r="278" spans="1:30" ht="15" customHeight="1">
      <c r="A278" s="23">
        <v>904</v>
      </c>
      <c r="B278" s="24" t="s">
        <v>318</v>
      </c>
      <c r="C278" s="24" t="s">
        <v>321</v>
      </c>
      <c r="D278" s="25">
        <v>9</v>
      </c>
      <c r="E278" s="24" t="s">
        <v>32</v>
      </c>
      <c r="F278" s="26">
        <v>1292</v>
      </c>
      <c r="G278" s="75">
        <v>29633.599999999999</v>
      </c>
      <c r="H278" s="75">
        <v>32942.5</v>
      </c>
      <c r="I278" s="76">
        <v>28183.7</v>
      </c>
      <c r="J278" s="112">
        <f t="shared" si="25"/>
        <v>61126.2</v>
      </c>
      <c r="K278" s="92">
        <f t="shared" si="26"/>
        <v>0.53892602517414789</v>
      </c>
      <c r="L278" s="77">
        <v>187.5</v>
      </c>
      <c r="M278" s="106">
        <v>12</v>
      </c>
      <c r="N278" s="114">
        <f t="shared" si="27"/>
        <v>199.5</v>
      </c>
      <c r="O278" s="65" t="s">
        <v>402</v>
      </c>
      <c r="P278" s="66" t="s">
        <v>410</v>
      </c>
      <c r="Q278" s="67"/>
      <c r="R278" s="134">
        <v>0.05</v>
      </c>
      <c r="S278" s="78">
        <v>8970</v>
      </c>
      <c r="T278" s="78">
        <v>63840</v>
      </c>
      <c r="U278" s="79">
        <v>54060.4</v>
      </c>
      <c r="V278" s="113">
        <f t="shared" si="28"/>
        <v>117900.4</v>
      </c>
      <c r="W278" s="95">
        <f t="shared" si="24"/>
        <v>0.54147398991012752</v>
      </c>
      <c r="X278" s="80">
        <v>180</v>
      </c>
      <c r="Y278" s="108">
        <v>253</v>
      </c>
      <c r="Z278" s="115">
        <f t="shared" si="29"/>
        <v>433</v>
      </c>
      <c r="AA278" s="81" t="s">
        <v>408</v>
      </c>
      <c r="AB278" s="82"/>
      <c r="AC278" s="83"/>
      <c r="AD278" s="84">
        <v>1.1000000000000001</v>
      </c>
    </row>
    <row r="279" spans="1:30" ht="15" customHeight="1">
      <c r="A279" s="23">
        <v>623</v>
      </c>
      <c r="B279" s="24" t="s">
        <v>194</v>
      </c>
      <c r="C279" s="24" t="s">
        <v>185</v>
      </c>
      <c r="D279" s="25">
        <v>4</v>
      </c>
      <c r="E279" s="24" t="s">
        <v>543</v>
      </c>
      <c r="F279" s="26">
        <v>2516</v>
      </c>
      <c r="G279" s="75">
        <v>166366</v>
      </c>
      <c r="H279" s="75">
        <v>223864</v>
      </c>
      <c r="I279" s="76">
        <v>170416</v>
      </c>
      <c r="J279" s="112">
        <f t="shared" si="25"/>
        <v>394280</v>
      </c>
      <c r="K279" s="92">
        <f t="shared" si="26"/>
        <v>0.56777924317743733</v>
      </c>
      <c r="L279" s="77">
        <v>185</v>
      </c>
      <c r="M279" s="106">
        <v>230</v>
      </c>
      <c r="N279" s="114">
        <f t="shared" si="27"/>
        <v>415</v>
      </c>
      <c r="O279" s="65" t="s">
        <v>405</v>
      </c>
      <c r="P279" s="66"/>
      <c r="Q279" s="67"/>
      <c r="R279" s="134">
        <v>1</v>
      </c>
      <c r="S279" s="78">
        <v>126430</v>
      </c>
      <c r="T279" s="78">
        <v>226733</v>
      </c>
      <c r="U279" s="79">
        <v>313304</v>
      </c>
      <c r="V279" s="113">
        <f t="shared" si="28"/>
        <v>540037</v>
      </c>
      <c r="W279" s="95">
        <f t="shared" si="24"/>
        <v>0.41984715862061306</v>
      </c>
      <c r="X279" s="80">
        <v>251</v>
      </c>
      <c r="Y279" s="108">
        <v>460</v>
      </c>
      <c r="Z279" s="115">
        <f t="shared" si="29"/>
        <v>711</v>
      </c>
      <c r="AA279" s="81" t="s">
        <v>405</v>
      </c>
      <c r="AB279" s="82" t="s">
        <v>538</v>
      </c>
      <c r="AC279" s="83"/>
      <c r="AD279" s="84">
        <v>2</v>
      </c>
    </row>
    <row r="280" spans="1:30" ht="15" customHeight="1">
      <c r="A280" s="23">
        <v>905</v>
      </c>
      <c r="B280" s="24" t="s">
        <v>319</v>
      </c>
      <c r="C280" s="24" t="s">
        <v>321</v>
      </c>
      <c r="D280" s="25">
        <v>8</v>
      </c>
      <c r="E280" s="24" t="s">
        <v>541</v>
      </c>
      <c r="F280" s="26">
        <v>2336</v>
      </c>
      <c r="G280" s="75">
        <v>29720</v>
      </c>
      <c r="H280" s="75">
        <v>79437</v>
      </c>
      <c r="I280" s="76">
        <v>68493</v>
      </c>
      <c r="J280" s="112">
        <f t="shared" si="25"/>
        <v>147930</v>
      </c>
      <c r="K280" s="92">
        <f t="shared" si="26"/>
        <v>0.53699046846481446</v>
      </c>
      <c r="L280" s="77">
        <v>562</v>
      </c>
      <c r="M280" s="106">
        <v>575</v>
      </c>
      <c r="N280" s="114">
        <f t="shared" si="27"/>
        <v>1137</v>
      </c>
      <c r="O280" s="65" t="s">
        <v>406</v>
      </c>
      <c r="P280" s="66"/>
      <c r="Q280" s="67"/>
      <c r="R280" s="134">
        <v>2.5</v>
      </c>
      <c r="S280" s="78">
        <v>25385</v>
      </c>
      <c r="T280" s="78">
        <v>100491</v>
      </c>
      <c r="U280" s="79">
        <v>158374</v>
      </c>
      <c r="V280" s="113">
        <f t="shared" si="28"/>
        <v>258865</v>
      </c>
      <c r="W280" s="95">
        <f t="shared" si="24"/>
        <v>0.38819848183416067</v>
      </c>
      <c r="X280" s="80">
        <v>100</v>
      </c>
      <c r="Y280" s="108">
        <v>345</v>
      </c>
      <c r="Z280" s="115">
        <f t="shared" si="29"/>
        <v>445</v>
      </c>
      <c r="AA280" s="81" t="s">
        <v>399</v>
      </c>
      <c r="AB280" s="82"/>
      <c r="AC280" s="83"/>
      <c r="AD280" s="84">
        <v>1.5</v>
      </c>
    </row>
    <row r="281" spans="1:30" ht="15" customHeight="1">
      <c r="A281" s="23">
        <v>420</v>
      </c>
      <c r="B281" s="24" t="s">
        <v>89</v>
      </c>
      <c r="C281" s="24" t="s">
        <v>73</v>
      </c>
      <c r="D281" s="25">
        <v>2</v>
      </c>
      <c r="E281" s="24" t="s">
        <v>544</v>
      </c>
      <c r="F281" s="26">
        <v>2146</v>
      </c>
      <c r="G281" s="75">
        <v>47216</v>
      </c>
      <c r="H281" s="75">
        <v>80793</v>
      </c>
      <c r="I281" s="76">
        <v>127519</v>
      </c>
      <c r="J281" s="112">
        <f t="shared" si="25"/>
        <v>208312</v>
      </c>
      <c r="K281" s="92">
        <f t="shared" si="26"/>
        <v>0.38784611544222131</v>
      </c>
      <c r="L281" s="77">
        <v>142</v>
      </c>
      <c r="M281" s="106">
        <v>161</v>
      </c>
      <c r="N281" s="114">
        <f t="shared" si="27"/>
        <v>303</v>
      </c>
      <c r="O281" s="65" t="s">
        <v>399</v>
      </c>
      <c r="P281" s="66" t="s">
        <v>406</v>
      </c>
      <c r="Q281" s="67" t="s">
        <v>478</v>
      </c>
      <c r="R281" s="134">
        <v>0.7</v>
      </c>
      <c r="S281" s="78">
        <v>484200</v>
      </c>
      <c r="T281" s="78">
        <v>101092</v>
      </c>
      <c r="U281" s="79">
        <v>200660</v>
      </c>
      <c r="V281" s="113">
        <f t="shared" si="28"/>
        <v>301752</v>
      </c>
      <c r="W281" s="95">
        <f t="shared" si="24"/>
        <v>0.33501683501683499</v>
      </c>
      <c r="X281" s="80">
        <v>135</v>
      </c>
      <c r="Y281" s="108">
        <v>230</v>
      </c>
      <c r="Z281" s="115">
        <f t="shared" si="29"/>
        <v>365</v>
      </c>
      <c r="AA281" s="81" t="s">
        <v>399</v>
      </c>
      <c r="AB281" s="82" t="s">
        <v>539</v>
      </c>
      <c r="AC281" s="83"/>
      <c r="AD281" s="84">
        <v>1</v>
      </c>
    </row>
    <row r="282" spans="1:30" ht="15" customHeight="1">
      <c r="A282" s="23">
        <v>880</v>
      </c>
      <c r="B282" s="24" t="s">
        <v>309</v>
      </c>
      <c r="C282" s="24" t="s">
        <v>311</v>
      </c>
      <c r="D282" s="25">
        <v>9</v>
      </c>
      <c r="E282" s="24" t="s">
        <v>32</v>
      </c>
      <c r="F282" s="26">
        <v>1925</v>
      </c>
      <c r="G282" s="75"/>
      <c r="H282" s="75"/>
      <c r="I282" s="76"/>
      <c r="J282" s="112" t="str">
        <f t="shared" si="25"/>
        <v xml:space="preserve"> </v>
      </c>
      <c r="K282" s="92" t="str">
        <f t="shared" si="26"/>
        <v xml:space="preserve"> </v>
      </c>
      <c r="L282" s="77"/>
      <c r="M282" s="106"/>
      <c r="N282" s="114" t="str">
        <f t="shared" si="27"/>
        <v xml:space="preserve"> </v>
      </c>
      <c r="O282" s="65"/>
      <c r="P282" s="66"/>
      <c r="Q282" s="67"/>
      <c r="R282" s="134"/>
      <c r="S282" s="78"/>
      <c r="T282" s="78"/>
      <c r="U282" s="79"/>
      <c r="V282" s="113" t="str">
        <f t="shared" si="28"/>
        <v xml:space="preserve"> </v>
      </c>
      <c r="W282" s="95" t="str">
        <f t="shared" si="24"/>
        <v xml:space="preserve"> </v>
      </c>
      <c r="X282" s="80"/>
      <c r="Y282" s="108"/>
      <c r="Z282" s="115" t="str">
        <f t="shared" si="29"/>
        <v xml:space="preserve"> </v>
      </c>
      <c r="AA282" s="81"/>
      <c r="AB282" s="82"/>
      <c r="AC282" s="83"/>
      <c r="AD282" s="84"/>
    </row>
    <row r="283" spans="1:30" ht="15" customHeight="1">
      <c r="A283" s="23">
        <v>956</v>
      </c>
      <c r="B283" s="24" t="s">
        <v>353</v>
      </c>
      <c r="C283" s="24" t="s">
        <v>355</v>
      </c>
      <c r="D283" s="25">
        <v>8</v>
      </c>
      <c r="E283" s="24" t="s">
        <v>541</v>
      </c>
      <c r="F283" s="26">
        <v>3035</v>
      </c>
      <c r="G283" s="75">
        <v>198016</v>
      </c>
      <c r="H283" s="75">
        <v>216012</v>
      </c>
      <c r="I283" s="76">
        <v>272380.05</v>
      </c>
      <c r="J283" s="112">
        <f t="shared" si="25"/>
        <v>488392.05</v>
      </c>
      <c r="K283" s="92">
        <f t="shared" si="26"/>
        <v>0.44229221175897521</v>
      </c>
      <c r="L283" s="77">
        <v>180</v>
      </c>
      <c r="M283" s="106">
        <v>437</v>
      </c>
      <c r="N283" s="114">
        <f t="shared" si="27"/>
        <v>617</v>
      </c>
      <c r="O283" s="65" t="s">
        <v>399</v>
      </c>
      <c r="P283" s="66"/>
      <c r="Q283" s="67"/>
      <c r="R283" s="134">
        <v>1.9</v>
      </c>
      <c r="S283" s="78">
        <v>131678.20000000001</v>
      </c>
      <c r="T283" s="78">
        <v>108233.3</v>
      </c>
      <c r="U283" s="79">
        <v>199841.2</v>
      </c>
      <c r="V283" s="113">
        <f t="shared" si="28"/>
        <v>308074.5</v>
      </c>
      <c r="W283" s="95">
        <f t="shared" si="24"/>
        <v>0.3513218393602846</v>
      </c>
      <c r="X283" s="80">
        <v>185</v>
      </c>
      <c r="Y283" s="108">
        <v>184</v>
      </c>
      <c r="Z283" s="115">
        <f t="shared" si="29"/>
        <v>369</v>
      </c>
      <c r="AA283" s="81" t="s">
        <v>399</v>
      </c>
      <c r="AB283" s="82" t="s">
        <v>538</v>
      </c>
      <c r="AC283" s="83"/>
      <c r="AD283" s="84">
        <v>0.8</v>
      </c>
    </row>
    <row r="284" spans="1:30" ht="15" customHeight="1">
      <c r="A284" s="23">
        <v>421</v>
      </c>
      <c r="B284" s="24" t="s">
        <v>90</v>
      </c>
      <c r="C284" s="24" t="s">
        <v>73</v>
      </c>
      <c r="D284" s="25">
        <v>6</v>
      </c>
      <c r="E284" s="24" t="s">
        <v>380</v>
      </c>
      <c r="F284" s="26">
        <v>84</v>
      </c>
      <c r="G284" s="75"/>
      <c r="H284" s="75"/>
      <c r="I284" s="76"/>
      <c r="J284" s="112" t="str">
        <f t="shared" si="25"/>
        <v xml:space="preserve"> </v>
      </c>
      <c r="K284" s="92" t="str">
        <f t="shared" si="26"/>
        <v xml:space="preserve"> </v>
      </c>
      <c r="L284" s="77"/>
      <c r="M284" s="106"/>
      <c r="N284" s="114" t="str">
        <f t="shared" si="27"/>
        <v xml:space="preserve"> </v>
      </c>
      <c r="O284" s="65"/>
      <c r="P284" s="66"/>
      <c r="Q284" s="67"/>
      <c r="R284" s="134"/>
      <c r="S284" s="78"/>
      <c r="T284" s="78"/>
      <c r="U284" s="79"/>
      <c r="V284" s="113" t="str">
        <f t="shared" si="28"/>
        <v xml:space="preserve"> </v>
      </c>
      <c r="W284" s="95" t="str">
        <f t="shared" si="24"/>
        <v xml:space="preserve"> </v>
      </c>
      <c r="X284" s="80"/>
      <c r="Y284" s="108"/>
      <c r="Z284" s="115" t="str">
        <f t="shared" si="29"/>
        <v xml:space="preserve"> </v>
      </c>
      <c r="AA284" s="81"/>
      <c r="AB284" s="82"/>
      <c r="AC284" s="83"/>
      <c r="AD284" s="84"/>
    </row>
    <row r="285" spans="1:30" ht="15" customHeight="1">
      <c r="A285" s="23">
        <v>987</v>
      </c>
      <c r="B285" s="24" t="s">
        <v>371</v>
      </c>
      <c r="C285" s="24" t="s">
        <v>387</v>
      </c>
      <c r="D285" s="25">
        <v>7</v>
      </c>
      <c r="E285" s="24" t="s">
        <v>540</v>
      </c>
      <c r="F285" s="26">
        <v>485</v>
      </c>
      <c r="G285" s="75">
        <v>8425</v>
      </c>
      <c r="H285" s="75">
        <v>47631</v>
      </c>
      <c r="I285" s="76">
        <v>80027</v>
      </c>
      <c r="J285" s="112">
        <f t="shared" si="25"/>
        <v>127658</v>
      </c>
      <c r="K285" s="92">
        <f t="shared" si="26"/>
        <v>0.37311410174058812</v>
      </c>
      <c r="L285" s="77">
        <v>200</v>
      </c>
      <c r="M285" s="106">
        <v>575</v>
      </c>
      <c r="N285" s="114">
        <f t="shared" si="27"/>
        <v>775</v>
      </c>
      <c r="O285" s="65" t="s">
        <v>399</v>
      </c>
      <c r="P285" s="66"/>
      <c r="Q285" s="67"/>
      <c r="R285" s="134">
        <v>2.5</v>
      </c>
      <c r="S285" s="78">
        <v>9200</v>
      </c>
      <c r="T285" s="78">
        <v>47503</v>
      </c>
      <c r="U285" s="79">
        <v>63926</v>
      </c>
      <c r="V285" s="113">
        <f t="shared" si="28"/>
        <v>111429</v>
      </c>
      <c r="W285" s="95">
        <f t="shared" si="24"/>
        <v>0.42630733471537929</v>
      </c>
      <c r="X285" s="80">
        <v>220</v>
      </c>
      <c r="Y285" s="108">
        <v>575</v>
      </c>
      <c r="Z285" s="115">
        <f t="shared" si="29"/>
        <v>795</v>
      </c>
      <c r="AA285" s="81" t="s">
        <v>399</v>
      </c>
      <c r="AB285" s="82" t="s">
        <v>539</v>
      </c>
      <c r="AC285" s="83"/>
      <c r="AD285" s="84">
        <v>2.5</v>
      </c>
    </row>
    <row r="286" spans="1:30" ht="15" customHeight="1">
      <c r="A286" s="23">
        <v>881</v>
      </c>
      <c r="B286" s="24" t="s">
        <v>310</v>
      </c>
      <c r="C286" s="24" t="s">
        <v>311</v>
      </c>
      <c r="D286" s="25">
        <v>8</v>
      </c>
      <c r="E286" s="24" t="s">
        <v>541</v>
      </c>
      <c r="F286" s="26">
        <v>458</v>
      </c>
      <c r="G286" s="75">
        <v>0</v>
      </c>
      <c r="H286" s="75"/>
      <c r="I286" s="76"/>
      <c r="J286" s="112">
        <v>29670.85</v>
      </c>
      <c r="K286" s="92" t="str">
        <f t="shared" si="26"/>
        <v xml:space="preserve"> </v>
      </c>
      <c r="L286" s="77">
        <v>120</v>
      </c>
      <c r="M286" s="106">
        <v>253</v>
      </c>
      <c r="N286" s="114">
        <f t="shared" si="27"/>
        <v>373</v>
      </c>
      <c r="O286" s="65" t="s">
        <v>408</v>
      </c>
      <c r="P286" s="66"/>
      <c r="Q286" s="67"/>
      <c r="R286" s="134">
        <v>1.1000000000000001</v>
      </c>
      <c r="S286" s="78">
        <v>1160</v>
      </c>
      <c r="T286" s="78"/>
      <c r="U286" s="79"/>
      <c r="V286" s="113">
        <v>43395.1</v>
      </c>
      <c r="W286" s="95" t="str">
        <f t="shared" si="24"/>
        <v xml:space="preserve"> </v>
      </c>
      <c r="X286" s="80">
        <v>130</v>
      </c>
      <c r="Y286" s="108">
        <v>276</v>
      </c>
      <c r="Z286" s="115">
        <f t="shared" si="29"/>
        <v>406</v>
      </c>
      <c r="AA286" s="81" t="s">
        <v>399</v>
      </c>
      <c r="AB286" s="82"/>
      <c r="AC286" s="83"/>
      <c r="AD286" s="84">
        <v>1.2</v>
      </c>
    </row>
    <row r="287" spans="1:30" ht="15" customHeight="1">
      <c r="A287" s="23">
        <v>548</v>
      </c>
      <c r="B287" s="24" t="s">
        <v>139</v>
      </c>
      <c r="C287" s="24" t="s">
        <v>129</v>
      </c>
      <c r="D287" s="25">
        <v>7</v>
      </c>
      <c r="E287" s="24" t="s">
        <v>540</v>
      </c>
      <c r="F287" s="26">
        <v>260</v>
      </c>
      <c r="G287" s="75" t="s">
        <v>659</v>
      </c>
      <c r="H287" s="75">
        <v>111322</v>
      </c>
      <c r="I287" s="76">
        <v>525300</v>
      </c>
      <c r="J287" s="112">
        <f t="shared" si="25"/>
        <v>636622</v>
      </c>
      <c r="K287" s="92">
        <f t="shared" si="26"/>
        <v>0.17486357681638398</v>
      </c>
      <c r="L287" s="77">
        <v>155</v>
      </c>
      <c r="M287" s="106">
        <v>391</v>
      </c>
      <c r="N287" s="114">
        <f t="shared" si="27"/>
        <v>546</v>
      </c>
      <c r="O287" s="65" t="s">
        <v>406</v>
      </c>
      <c r="P287" s="66" t="s">
        <v>478</v>
      </c>
      <c r="Q287" s="67"/>
      <c r="R287" s="134">
        <v>1.7</v>
      </c>
      <c r="S287" s="78"/>
      <c r="T287" s="78"/>
      <c r="U287" s="79"/>
      <c r="V287" s="113">
        <v>66000</v>
      </c>
      <c r="W287" s="95" t="str">
        <f t="shared" si="24"/>
        <v xml:space="preserve"> </v>
      </c>
      <c r="X287" s="80">
        <v>268</v>
      </c>
      <c r="Y287" s="108">
        <v>690</v>
      </c>
      <c r="Z287" s="115">
        <f t="shared" si="29"/>
        <v>958</v>
      </c>
      <c r="AA287" s="81" t="s">
        <v>405</v>
      </c>
      <c r="AB287" s="82" t="s">
        <v>538</v>
      </c>
      <c r="AC287" s="83"/>
      <c r="AD287" s="84">
        <v>3</v>
      </c>
    </row>
    <row r="288" spans="1:30" ht="15" customHeight="1">
      <c r="A288" s="23">
        <v>853</v>
      </c>
      <c r="B288" s="24" t="s">
        <v>291</v>
      </c>
      <c r="C288" s="24" t="s">
        <v>386</v>
      </c>
      <c r="D288" s="25">
        <v>8</v>
      </c>
      <c r="E288" s="24" t="s">
        <v>541</v>
      </c>
      <c r="F288" s="26">
        <v>1711</v>
      </c>
      <c r="G288" s="75">
        <v>0</v>
      </c>
      <c r="H288" s="75">
        <v>88807</v>
      </c>
      <c r="I288" s="76">
        <v>80011</v>
      </c>
      <c r="J288" s="112">
        <f t="shared" si="25"/>
        <v>168818</v>
      </c>
      <c r="K288" s="92">
        <f t="shared" si="26"/>
        <v>0.52605172434219105</v>
      </c>
      <c r="L288" s="77">
        <v>180</v>
      </c>
      <c r="M288" s="106">
        <v>230</v>
      </c>
      <c r="N288" s="114">
        <f t="shared" si="27"/>
        <v>410</v>
      </c>
      <c r="O288" s="65" t="s">
        <v>399</v>
      </c>
      <c r="P288" s="66" t="s">
        <v>478</v>
      </c>
      <c r="Q288" s="67"/>
      <c r="R288" s="134">
        <v>1</v>
      </c>
      <c r="S288" s="78">
        <v>1950</v>
      </c>
      <c r="T288" s="78">
        <v>133789</v>
      </c>
      <c r="U288" s="79">
        <v>164306</v>
      </c>
      <c r="V288" s="113">
        <f t="shared" si="28"/>
        <v>298095</v>
      </c>
      <c r="W288" s="95">
        <f t="shared" si="24"/>
        <v>0.44881329777419948</v>
      </c>
      <c r="X288" s="80">
        <v>190</v>
      </c>
      <c r="Y288" s="108">
        <v>506</v>
      </c>
      <c r="Z288" s="115">
        <f t="shared" si="29"/>
        <v>696</v>
      </c>
      <c r="AA288" s="81" t="s">
        <v>399</v>
      </c>
      <c r="AB288" s="82"/>
      <c r="AC288" s="83"/>
      <c r="AD288" s="84">
        <v>2.2000000000000002</v>
      </c>
    </row>
    <row r="289" spans="1:30" ht="15" customHeight="1">
      <c r="A289" s="23">
        <v>393</v>
      </c>
      <c r="B289" s="24" t="s">
        <v>68</v>
      </c>
      <c r="C289" s="24" t="s">
        <v>382</v>
      </c>
      <c r="D289" s="25">
        <v>7</v>
      </c>
      <c r="E289" s="24" t="s">
        <v>540</v>
      </c>
      <c r="F289" s="26">
        <v>839</v>
      </c>
      <c r="G289" s="75">
        <v>6898</v>
      </c>
      <c r="H289" s="75">
        <v>35235</v>
      </c>
      <c r="I289" s="76">
        <v>79523</v>
      </c>
      <c r="J289" s="112">
        <f t="shared" si="25"/>
        <v>114758</v>
      </c>
      <c r="K289" s="92">
        <f t="shared" si="26"/>
        <v>0.30703741787064953</v>
      </c>
      <c r="L289" s="77">
        <v>120</v>
      </c>
      <c r="M289" s="106">
        <v>230</v>
      </c>
      <c r="N289" s="114">
        <f t="shared" si="27"/>
        <v>350</v>
      </c>
      <c r="O289" s="65" t="s">
        <v>399</v>
      </c>
      <c r="P289" s="66" t="s">
        <v>478</v>
      </c>
      <c r="Q289" s="67"/>
      <c r="R289" s="134">
        <v>1</v>
      </c>
      <c r="S289" s="78">
        <v>12000</v>
      </c>
      <c r="T289" s="78">
        <v>34835</v>
      </c>
      <c r="U289" s="79">
        <v>136638</v>
      </c>
      <c r="V289" s="113">
        <f t="shared" si="28"/>
        <v>171473</v>
      </c>
      <c r="W289" s="95">
        <f t="shared" si="24"/>
        <v>0.20315151656529015</v>
      </c>
      <c r="X289" s="80">
        <v>100</v>
      </c>
      <c r="Y289" s="108">
        <v>621</v>
      </c>
      <c r="Z289" s="115">
        <f t="shared" si="29"/>
        <v>721</v>
      </c>
      <c r="AA289" s="81" t="s">
        <v>399</v>
      </c>
      <c r="AB289" s="82"/>
      <c r="AC289" s="83"/>
      <c r="AD289" s="84">
        <v>2.7</v>
      </c>
    </row>
    <row r="290" spans="1:30" ht="15" customHeight="1">
      <c r="A290" s="23">
        <v>422</v>
      </c>
      <c r="B290" s="24" t="s">
        <v>91</v>
      </c>
      <c r="C290" s="24" t="s">
        <v>73</v>
      </c>
      <c r="D290" s="25">
        <v>7</v>
      </c>
      <c r="E290" s="24" t="s">
        <v>540</v>
      </c>
      <c r="F290" s="26">
        <v>151</v>
      </c>
      <c r="G290" s="75"/>
      <c r="H290" s="75"/>
      <c r="I290" s="76"/>
      <c r="J290" s="112" t="str">
        <f t="shared" si="25"/>
        <v xml:space="preserve"> </v>
      </c>
      <c r="K290" s="92" t="str">
        <f t="shared" si="26"/>
        <v xml:space="preserve"> </v>
      </c>
      <c r="L290" s="77"/>
      <c r="M290" s="106"/>
      <c r="N290" s="114" t="str">
        <f t="shared" si="27"/>
        <v xml:space="preserve"> </v>
      </c>
      <c r="O290" s="65"/>
      <c r="P290" s="66"/>
      <c r="Q290" s="67"/>
      <c r="R290" s="134"/>
      <c r="S290" s="78"/>
      <c r="T290" s="78"/>
      <c r="U290" s="79"/>
      <c r="V290" s="113" t="str">
        <f t="shared" si="28"/>
        <v xml:space="preserve"> </v>
      </c>
      <c r="W290" s="95" t="str">
        <f t="shared" si="24"/>
        <v xml:space="preserve"> </v>
      </c>
      <c r="X290" s="80"/>
      <c r="Y290" s="108"/>
      <c r="Z290" s="115" t="str">
        <f t="shared" si="29"/>
        <v xml:space="preserve"> </v>
      </c>
      <c r="AA290" s="81"/>
      <c r="AB290" s="82"/>
      <c r="AC290" s="83"/>
      <c r="AD290" s="84"/>
    </row>
    <row r="291" spans="1:30" ht="15" customHeight="1">
      <c r="A291" s="23">
        <v>340</v>
      </c>
      <c r="B291" s="24" t="s">
        <v>37</v>
      </c>
      <c r="C291" s="24" t="s">
        <v>20</v>
      </c>
      <c r="D291" s="25">
        <v>8</v>
      </c>
      <c r="E291" s="24" t="s">
        <v>541</v>
      </c>
      <c r="F291" s="26">
        <v>550</v>
      </c>
      <c r="G291" s="75"/>
      <c r="H291" s="75"/>
      <c r="I291" s="76"/>
      <c r="J291" s="112" t="str">
        <f t="shared" si="25"/>
        <v xml:space="preserve"> </v>
      </c>
      <c r="K291" s="92" t="str">
        <f t="shared" si="26"/>
        <v xml:space="preserve"> </v>
      </c>
      <c r="L291" s="77"/>
      <c r="M291" s="106"/>
      <c r="N291" s="114" t="str">
        <f t="shared" si="27"/>
        <v xml:space="preserve"> </v>
      </c>
      <c r="O291" s="65"/>
      <c r="P291" s="66"/>
      <c r="Q291" s="67"/>
      <c r="R291" s="134"/>
      <c r="S291" s="78"/>
      <c r="T291" s="78"/>
      <c r="U291" s="79"/>
      <c r="V291" s="113" t="str">
        <f t="shared" si="28"/>
        <v xml:space="preserve"> </v>
      </c>
      <c r="W291" s="95" t="str">
        <f t="shared" si="24"/>
        <v xml:space="preserve"> </v>
      </c>
      <c r="X291" s="80"/>
      <c r="Y291" s="108"/>
      <c r="Z291" s="115" t="str">
        <f t="shared" si="29"/>
        <v xml:space="preserve"> </v>
      </c>
      <c r="AA291" s="81"/>
      <c r="AB291" s="82"/>
      <c r="AC291" s="83"/>
      <c r="AD291" s="84"/>
    </row>
    <row r="292" spans="1:30" ht="15" customHeight="1">
      <c r="A292" s="23">
        <v>843</v>
      </c>
      <c r="B292" s="24" t="s">
        <v>289</v>
      </c>
      <c r="C292" s="24" t="s">
        <v>289</v>
      </c>
      <c r="D292" s="25">
        <v>5</v>
      </c>
      <c r="E292" s="24" t="s">
        <v>548</v>
      </c>
      <c r="F292" s="26">
        <v>7250</v>
      </c>
      <c r="G292" s="75"/>
      <c r="H292" s="75"/>
      <c r="I292" s="76"/>
      <c r="J292" s="112" t="str">
        <f t="shared" si="25"/>
        <v xml:space="preserve"> </v>
      </c>
      <c r="K292" s="92" t="str">
        <f t="shared" si="26"/>
        <v xml:space="preserve"> </v>
      </c>
      <c r="L292" s="77"/>
      <c r="M292" s="106"/>
      <c r="N292" s="114" t="str">
        <f t="shared" si="27"/>
        <v xml:space="preserve"> </v>
      </c>
      <c r="O292" s="65"/>
      <c r="P292" s="66"/>
      <c r="Q292" s="67"/>
      <c r="R292" s="134"/>
      <c r="S292" s="78"/>
      <c r="T292" s="78"/>
      <c r="U292" s="79"/>
      <c r="V292" s="113" t="str">
        <f t="shared" si="28"/>
        <v xml:space="preserve"> </v>
      </c>
      <c r="W292" s="95" t="str">
        <f t="shared" si="24"/>
        <v xml:space="preserve"> </v>
      </c>
      <c r="X292" s="80"/>
      <c r="Y292" s="108"/>
      <c r="Z292" s="115" t="str">
        <f t="shared" si="29"/>
        <v xml:space="preserve"> </v>
      </c>
      <c r="AA292" s="81"/>
      <c r="AB292" s="82"/>
      <c r="AC292" s="83"/>
      <c r="AD292" s="84"/>
    </row>
    <row r="293" spans="1:30" ht="15" customHeight="1">
      <c r="A293" s="23">
        <v>746</v>
      </c>
      <c r="B293" s="24" t="s">
        <v>260</v>
      </c>
      <c r="C293" s="24" t="s">
        <v>257</v>
      </c>
      <c r="D293" s="25">
        <v>4</v>
      </c>
      <c r="E293" s="24" t="s">
        <v>543</v>
      </c>
      <c r="F293" s="26">
        <v>1859</v>
      </c>
      <c r="G293" s="75">
        <v>81354</v>
      </c>
      <c r="H293" s="75">
        <v>239918</v>
      </c>
      <c r="I293" s="76">
        <v>142536</v>
      </c>
      <c r="J293" s="112">
        <f t="shared" si="25"/>
        <v>382454</v>
      </c>
      <c r="K293" s="92">
        <f t="shared" si="26"/>
        <v>0.62731204275546859</v>
      </c>
      <c r="L293" s="77">
        <v>382.95</v>
      </c>
      <c r="M293" s="106">
        <v>322</v>
      </c>
      <c r="N293" s="114">
        <f t="shared" si="27"/>
        <v>704.95</v>
      </c>
      <c r="O293" s="65" t="s">
        <v>405</v>
      </c>
      <c r="P293" s="66"/>
      <c r="Q293" s="67"/>
      <c r="R293" s="134">
        <v>1.4</v>
      </c>
      <c r="S293" s="78">
        <v>73379</v>
      </c>
      <c r="T293" s="78">
        <v>323307</v>
      </c>
      <c r="U293" s="79">
        <v>248681</v>
      </c>
      <c r="V293" s="113">
        <f t="shared" si="28"/>
        <v>571988</v>
      </c>
      <c r="W293" s="95">
        <f t="shared" si="24"/>
        <v>0.565233886025581</v>
      </c>
      <c r="X293" s="80">
        <v>260</v>
      </c>
      <c r="Y293" s="108">
        <v>391</v>
      </c>
      <c r="Z293" s="115">
        <f t="shared" si="29"/>
        <v>651</v>
      </c>
      <c r="AA293" s="81" t="s">
        <v>408</v>
      </c>
      <c r="AB293" s="82" t="s">
        <v>538</v>
      </c>
      <c r="AC293" s="83"/>
      <c r="AD293" s="84">
        <v>1.7</v>
      </c>
    </row>
    <row r="294" spans="1:30" ht="15" customHeight="1">
      <c r="A294" s="23">
        <v>706</v>
      </c>
      <c r="B294" s="24" t="s">
        <v>231</v>
      </c>
      <c r="C294" s="24" t="s">
        <v>226</v>
      </c>
      <c r="D294" s="25">
        <v>8</v>
      </c>
      <c r="E294" s="24" t="s">
        <v>541</v>
      </c>
      <c r="F294" s="26">
        <v>592</v>
      </c>
      <c r="G294" s="75">
        <v>7358</v>
      </c>
      <c r="H294" s="75">
        <v>86023</v>
      </c>
      <c r="I294" s="76">
        <v>93566</v>
      </c>
      <c r="J294" s="112">
        <f t="shared" si="25"/>
        <v>179589</v>
      </c>
      <c r="K294" s="92">
        <f t="shared" si="26"/>
        <v>0.47899927055665992</v>
      </c>
      <c r="L294" s="77">
        <v>400</v>
      </c>
      <c r="M294" s="106">
        <v>460</v>
      </c>
      <c r="N294" s="114">
        <f t="shared" si="27"/>
        <v>860</v>
      </c>
      <c r="O294" s="65" t="s">
        <v>406</v>
      </c>
      <c r="P294" s="66"/>
      <c r="Q294" s="67"/>
      <c r="R294" s="134">
        <v>2</v>
      </c>
      <c r="S294" s="78">
        <v>5487</v>
      </c>
      <c r="T294" s="78">
        <v>24483</v>
      </c>
      <c r="U294" s="79">
        <v>31370</v>
      </c>
      <c r="V294" s="113">
        <f t="shared" si="28"/>
        <v>55853</v>
      </c>
      <c r="W294" s="95">
        <f t="shared" si="24"/>
        <v>0.43834708968184344</v>
      </c>
      <c r="X294" s="80">
        <v>557.70000000000005</v>
      </c>
      <c r="Y294" s="108">
        <v>448.5</v>
      </c>
      <c r="Z294" s="115">
        <f t="shared" si="29"/>
        <v>1006.2</v>
      </c>
      <c r="AA294" s="81" t="s">
        <v>400</v>
      </c>
      <c r="AB294" s="82"/>
      <c r="AC294" s="83"/>
      <c r="AD294" s="84">
        <v>1.95</v>
      </c>
    </row>
    <row r="295" spans="1:30" ht="15" customHeight="1">
      <c r="A295" s="23">
        <v>443</v>
      </c>
      <c r="B295" s="24" t="s">
        <v>106</v>
      </c>
      <c r="C295" s="24" t="s">
        <v>97</v>
      </c>
      <c r="D295" s="25">
        <v>6</v>
      </c>
      <c r="E295" s="24" t="s">
        <v>380</v>
      </c>
      <c r="F295" s="26">
        <v>4741</v>
      </c>
      <c r="G295" s="75">
        <v>11368</v>
      </c>
      <c r="H295" s="75">
        <v>349903</v>
      </c>
      <c r="I295" s="76">
        <v>610904</v>
      </c>
      <c r="J295" s="112">
        <f t="shared" si="25"/>
        <v>960807</v>
      </c>
      <c r="K295" s="92">
        <f t="shared" si="26"/>
        <v>0.36417615608545734</v>
      </c>
      <c r="L295" s="77">
        <v>260</v>
      </c>
      <c r="M295" s="106">
        <v>322</v>
      </c>
      <c r="N295" s="114">
        <f t="shared" si="27"/>
        <v>582</v>
      </c>
      <c r="O295" s="65" t="s">
        <v>408</v>
      </c>
      <c r="P295" s="66"/>
      <c r="Q295" s="67"/>
      <c r="R295" s="134">
        <v>1.4</v>
      </c>
      <c r="S295" s="78">
        <v>19275</v>
      </c>
      <c r="T295" s="78">
        <v>502836</v>
      </c>
      <c r="U295" s="79">
        <v>664034</v>
      </c>
      <c r="V295" s="113">
        <f t="shared" si="28"/>
        <v>1166870</v>
      </c>
      <c r="W295" s="95">
        <f t="shared" si="24"/>
        <v>0.43092718126269419</v>
      </c>
      <c r="X295" s="80">
        <v>300</v>
      </c>
      <c r="Y295" s="108">
        <v>460</v>
      </c>
      <c r="Z295" s="115">
        <f t="shared" si="29"/>
        <v>760</v>
      </c>
      <c r="AA295" s="81" t="s">
        <v>408</v>
      </c>
      <c r="AB295" s="82"/>
      <c r="AC295" s="83"/>
      <c r="AD295" s="84">
        <v>2</v>
      </c>
    </row>
    <row r="296" spans="1:30" ht="15" customHeight="1">
      <c r="A296" s="23">
        <v>707</v>
      </c>
      <c r="B296" s="24" t="s">
        <v>232</v>
      </c>
      <c r="C296" s="24" t="s">
        <v>226</v>
      </c>
      <c r="D296" s="25">
        <v>8</v>
      </c>
      <c r="E296" s="24" t="s">
        <v>541</v>
      </c>
      <c r="F296" s="26">
        <v>152</v>
      </c>
      <c r="G296" s="75">
        <v>0</v>
      </c>
      <c r="H296" s="75">
        <v>14910</v>
      </c>
      <c r="I296" s="76">
        <v>13391</v>
      </c>
      <c r="J296" s="112">
        <f t="shared" si="25"/>
        <v>28301</v>
      </c>
      <c r="K296" s="92">
        <f t="shared" si="26"/>
        <v>0.52683650754390299</v>
      </c>
      <c r="L296" s="77">
        <v>310.8</v>
      </c>
      <c r="M296" s="106">
        <v>506</v>
      </c>
      <c r="N296" s="114">
        <f t="shared" si="27"/>
        <v>816.8</v>
      </c>
      <c r="O296" s="65" t="s">
        <v>405</v>
      </c>
      <c r="P296" s="66"/>
      <c r="Q296" s="67"/>
      <c r="R296" s="134">
        <v>2.2000000000000002</v>
      </c>
      <c r="S296" s="78">
        <v>5484</v>
      </c>
      <c r="T296" s="78">
        <v>14750</v>
      </c>
      <c r="U296" s="79">
        <v>1577</v>
      </c>
      <c r="V296" s="113">
        <f t="shared" si="28"/>
        <v>16327</v>
      </c>
      <c r="W296" s="95">
        <f t="shared" si="24"/>
        <v>0.90341152691860105</v>
      </c>
      <c r="X296" s="80">
        <v>335</v>
      </c>
      <c r="Y296" s="108">
        <v>80.5</v>
      </c>
      <c r="Z296" s="115">
        <f t="shared" si="29"/>
        <v>415.5</v>
      </c>
      <c r="AA296" s="81" t="s">
        <v>399</v>
      </c>
      <c r="AB296" s="82"/>
      <c r="AC296" s="83"/>
      <c r="AD296" s="84">
        <v>0.75</v>
      </c>
    </row>
    <row r="297" spans="1:30" ht="15" customHeight="1">
      <c r="A297" s="23">
        <v>591</v>
      </c>
      <c r="B297" s="24" t="s">
        <v>171</v>
      </c>
      <c r="C297" s="24" t="s">
        <v>164</v>
      </c>
      <c r="D297" s="25">
        <v>8</v>
      </c>
      <c r="E297" s="24" t="s">
        <v>541</v>
      </c>
      <c r="F297" s="26">
        <v>111</v>
      </c>
      <c r="G297" s="75">
        <v>1080</v>
      </c>
      <c r="H297" s="75"/>
      <c r="I297" s="76"/>
      <c r="J297" s="112">
        <v>0</v>
      </c>
      <c r="K297" s="92" t="str">
        <f t="shared" si="26"/>
        <v xml:space="preserve"> </v>
      </c>
      <c r="L297" s="77"/>
      <c r="M297" s="106"/>
      <c r="N297" s="114" t="str">
        <f t="shared" si="27"/>
        <v xml:space="preserve"> </v>
      </c>
      <c r="O297" s="65" t="s">
        <v>416</v>
      </c>
      <c r="P297" s="66"/>
      <c r="Q297" s="67"/>
      <c r="R297" s="134"/>
      <c r="S297" s="78">
        <v>1406</v>
      </c>
      <c r="T297" s="78">
        <v>16750</v>
      </c>
      <c r="U297" s="79">
        <v>5809</v>
      </c>
      <c r="V297" s="113">
        <f t="shared" si="28"/>
        <v>22559</v>
      </c>
      <c r="W297" s="95">
        <f t="shared" si="24"/>
        <v>0.7424974511281528</v>
      </c>
      <c r="X297" s="80">
        <v>200</v>
      </c>
      <c r="Y297" s="108">
        <v>253</v>
      </c>
      <c r="Z297" s="115">
        <f t="shared" si="29"/>
        <v>453</v>
      </c>
      <c r="AA297" s="81" t="s">
        <v>399</v>
      </c>
      <c r="AB297" s="82"/>
      <c r="AC297" s="83"/>
      <c r="AD297" s="84">
        <v>1.1000000000000001</v>
      </c>
    </row>
    <row r="298" spans="1:30" ht="15" customHeight="1">
      <c r="A298" s="23">
        <v>549</v>
      </c>
      <c r="B298" s="24" t="s">
        <v>140</v>
      </c>
      <c r="C298" s="24" t="s">
        <v>129</v>
      </c>
      <c r="D298" s="25">
        <v>4</v>
      </c>
      <c r="E298" s="24" t="s">
        <v>543</v>
      </c>
      <c r="F298" s="26">
        <v>387</v>
      </c>
      <c r="G298" s="75">
        <v>8820</v>
      </c>
      <c r="H298" s="75">
        <v>11724</v>
      </c>
      <c r="I298" s="76">
        <v>26198</v>
      </c>
      <c r="J298" s="112">
        <f t="shared" si="25"/>
        <v>37922</v>
      </c>
      <c r="K298" s="92">
        <f t="shared" si="26"/>
        <v>0.30916090923474498</v>
      </c>
      <c r="L298" s="77">
        <v>117</v>
      </c>
      <c r="M298" s="106">
        <v>322</v>
      </c>
      <c r="N298" s="114">
        <f t="shared" si="27"/>
        <v>439</v>
      </c>
      <c r="O298" s="65" t="s">
        <v>406</v>
      </c>
      <c r="P298" s="66" t="s">
        <v>478</v>
      </c>
      <c r="Q298" s="67"/>
      <c r="R298" s="134">
        <v>1.4</v>
      </c>
      <c r="S298" s="78">
        <v>54120</v>
      </c>
      <c r="T298" s="78"/>
      <c r="U298" s="79"/>
      <c r="V298" s="113">
        <v>47874.8</v>
      </c>
      <c r="W298" s="95" t="str">
        <f t="shared" si="24"/>
        <v xml:space="preserve"> </v>
      </c>
      <c r="X298" s="80">
        <v>175</v>
      </c>
      <c r="Y298" s="108">
        <v>586.5</v>
      </c>
      <c r="Z298" s="115">
        <f t="shared" si="29"/>
        <v>761.5</v>
      </c>
      <c r="AA298" s="81" t="s">
        <v>408</v>
      </c>
      <c r="AB298" s="82"/>
      <c r="AC298" s="83"/>
      <c r="AD298" s="84">
        <v>2.5499999999999998</v>
      </c>
    </row>
    <row r="299" spans="1:30" ht="15" customHeight="1">
      <c r="A299" s="23">
        <v>906</v>
      </c>
      <c r="B299" s="24" t="s">
        <v>320</v>
      </c>
      <c r="C299" s="24" t="s">
        <v>321</v>
      </c>
      <c r="D299" s="25">
        <v>9</v>
      </c>
      <c r="E299" s="24" t="s">
        <v>32</v>
      </c>
      <c r="F299" s="26">
        <v>932</v>
      </c>
      <c r="G299" s="75"/>
      <c r="H299" s="75"/>
      <c r="I299" s="76"/>
      <c r="J299" s="112" t="str">
        <f t="shared" si="25"/>
        <v xml:space="preserve"> </v>
      </c>
      <c r="K299" s="92" t="str">
        <f t="shared" si="26"/>
        <v xml:space="preserve"> </v>
      </c>
      <c r="L299" s="77"/>
      <c r="M299" s="106"/>
      <c r="N299" s="114" t="str">
        <f t="shared" si="27"/>
        <v xml:space="preserve"> </v>
      </c>
      <c r="O299" s="65"/>
      <c r="P299" s="66"/>
      <c r="Q299" s="67"/>
      <c r="R299" s="134"/>
      <c r="S299" s="78"/>
      <c r="T299" s="78"/>
      <c r="U299" s="79"/>
      <c r="V299" s="113" t="str">
        <f t="shared" si="28"/>
        <v xml:space="preserve"> </v>
      </c>
      <c r="W299" s="95" t="str">
        <f t="shared" si="24"/>
        <v xml:space="preserve"> </v>
      </c>
      <c r="X299" s="80"/>
      <c r="Y299" s="108"/>
      <c r="Z299" s="115" t="str">
        <f t="shared" si="29"/>
        <v xml:space="preserve"> </v>
      </c>
      <c r="AA299" s="81"/>
      <c r="AB299" s="82"/>
      <c r="AC299" s="83"/>
      <c r="AD299" s="84"/>
    </row>
    <row r="300" spans="1:30" ht="15" customHeight="1">
      <c r="A300" s="23">
        <v>786</v>
      </c>
      <c r="B300" s="24" t="s">
        <v>282</v>
      </c>
      <c r="C300" s="24" t="s">
        <v>384</v>
      </c>
      <c r="D300" s="25">
        <v>6</v>
      </c>
      <c r="E300" s="24" t="s">
        <v>380</v>
      </c>
      <c r="F300" s="26">
        <v>617</v>
      </c>
      <c r="G300" s="75">
        <v>4125.0200000000004</v>
      </c>
      <c r="H300" s="75">
        <v>121871.74</v>
      </c>
      <c r="I300" s="76">
        <v>26811.78</v>
      </c>
      <c r="J300" s="112">
        <f t="shared" si="25"/>
        <v>148683.52000000002</v>
      </c>
      <c r="K300" s="92">
        <f t="shared" si="26"/>
        <v>0.81967214658356213</v>
      </c>
      <c r="L300" s="77">
        <v>666</v>
      </c>
      <c r="M300" s="106">
        <v>146.52000000000001</v>
      </c>
      <c r="N300" s="114">
        <f t="shared" si="27"/>
        <v>812.52</v>
      </c>
      <c r="O300" s="65" t="s">
        <v>405</v>
      </c>
      <c r="P300" s="66"/>
      <c r="Q300" s="67"/>
      <c r="R300" s="134">
        <v>0</v>
      </c>
      <c r="S300" s="78">
        <v>6125</v>
      </c>
      <c r="T300" s="78">
        <v>132931.66</v>
      </c>
      <c r="U300" s="79">
        <v>36556.21</v>
      </c>
      <c r="V300" s="113">
        <f t="shared" si="28"/>
        <v>169487.87</v>
      </c>
      <c r="W300" s="95">
        <f t="shared" si="24"/>
        <v>0.78431370929376842</v>
      </c>
      <c r="X300" s="80">
        <v>704</v>
      </c>
      <c r="Y300" s="108">
        <v>193.6</v>
      </c>
      <c r="Z300" s="115">
        <f t="shared" si="29"/>
        <v>897.6</v>
      </c>
      <c r="AA300" s="81" t="s">
        <v>405</v>
      </c>
      <c r="AB300" s="82"/>
      <c r="AC300" s="83"/>
      <c r="AD300" s="84">
        <v>0</v>
      </c>
    </row>
    <row r="301" spans="1:30" ht="15" customHeight="1">
      <c r="A301" s="23">
        <v>708</v>
      </c>
      <c r="B301" s="24" t="s">
        <v>233</v>
      </c>
      <c r="C301" s="24" t="s">
        <v>226</v>
      </c>
      <c r="D301" s="25">
        <v>9</v>
      </c>
      <c r="E301" s="24" t="s">
        <v>32</v>
      </c>
      <c r="F301" s="26">
        <v>50</v>
      </c>
      <c r="G301" s="75">
        <v>0</v>
      </c>
      <c r="H301" s="75">
        <v>1600</v>
      </c>
      <c r="I301" s="76">
        <v>4707</v>
      </c>
      <c r="J301" s="112">
        <f t="shared" si="25"/>
        <v>6307</v>
      </c>
      <c r="K301" s="92">
        <f t="shared" si="26"/>
        <v>0.25368638021246237</v>
      </c>
      <c r="L301" s="77">
        <v>400</v>
      </c>
      <c r="M301" s="106">
        <v>621</v>
      </c>
      <c r="N301" s="114">
        <f t="shared" si="27"/>
        <v>1021</v>
      </c>
      <c r="O301" s="65" t="s">
        <v>408</v>
      </c>
      <c r="P301" s="66"/>
      <c r="Q301" s="67"/>
      <c r="R301" s="134">
        <v>2.7</v>
      </c>
      <c r="S301" s="78"/>
      <c r="T301" s="78"/>
      <c r="U301" s="79"/>
      <c r="V301" s="113" t="str">
        <f t="shared" si="28"/>
        <v xml:space="preserve"> </v>
      </c>
      <c r="W301" s="95" t="str">
        <f t="shared" si="24"/>
        <v xml:space="preserve"> </v>
      </c>
      <c r="X301" s="80"/>
      <c r="Y301" s="108"/>
      <c r="Z301" s="115" t="str">
        <f t="shared" si="29"/>
        <v xml:space="preserve"> </v>
      </c>
      <c r="AA301" s="81"/>
      <c r="AB301" s="82"/>
      <c r="AC301" s="83"/>
      <c r="AD301" s="84"/>
    </row>
    <row r="302" spans="1:30" ht="15" customHeight="1">
      <c r="A302" s="23">
        <v>550</v>
      </c>
      <c r="B302" s="24" t="s">
        <v>141</v>
      </c>
      <c r="C302" s="24" t="s">
        <v>129</v>
      </c>
      <c r="D302" s="25">
        <v>9</v>
      </c>
      <c r="E302" s="24" t="s">
        <v>32</v>
      </c>
      <c r="F302" s="26">
        <v>72</v>
      </c>
      <c r="G302" s="75" t="s">
        <v>659</v>
      </c>
      <c r="H302" s="75">
        <v>2370</v>
      </c>
      <c r="I302" s="76">
        <v>17802</v>
      </c>
      <c r="J302" s="112">
        <f t="shared" si="25"/>
        <v>20172</v>
      </c>
      <c r="K302" s="92">
        <f t="shared" si="26"/>
        <v>0.11748958953004164</v>
      </c>
      <c r="L302" s="77">
        <v>155</v>
      </c>
      <c r="M302" s="106">
        <v>391</v>
      </c>
      <c r="N302" s="114">
        <f t="shared" si="27"/>
        <v>546</v>
      </c>
      <c r="O302" s="65" t="s">
        <v>406</v>
      </c>
      <c r="P302" s="66" t="s">
        <v>478</v>
      </c>
      <c r="Q302" s="67"/>
      <c r="R302" s="134">
        <v>1.7</v>
      </c>
      <c r="S302" s="78"/>
      <c r="T302" s="78"/>
      <c r="U302" s="79"/>
      <c r="V302" s="113" t="str">
        <f t="shared" si="28"/>
        <v xml:space="preserve"> </v>
      </c>
      <c r="W302" s="95" t="str">
        <f t="shared" si="24"/>
        <v xml:space="preserve"> </v>
      </c>
      <c r="X302" s="80"/>
      <c r="Y302" s="108"/>
      <c r="Z302" s="115" t="str">
        <f t="shared" si="29"/>
        <v xml:space="preserve"> </v>
      </c>
      <c r="AA302" s="81"/>
      <c r="AB302" s="82"/>
      <c r="AC302" s="83"/>
      <c r="AD302" s="84"/>
    </row>
    <row r="303" spans="1:30" ht="15" customHeight="1">
      <c r="A303" s="23">
        <v>747</v>
      </c>
      <c r="B303" s="24" t="s">
        <v>261</v>
      </c>
      <c r="C303" s="24" t="s">
        <v>257</v>
      </c>
      <c r="D303" s="25">
        <v>4</v>
      </c>
      <c r="E303" s="24" t="s">
        <v>543</v>
      </c>
      <c r="F303" s="26">
        <v>454</v>
      </c>
      <c r="G303" s="75"/>
      <c r="H303" s="75"/>
      <c r="I303" s="76"/>
      <c r="J303" s="112" t="str">
        <f t="shared" si="25"/>
        <v xml:space="preserve"> </v>
      </c>
      <c r="K303" s="92" t="str">
        <f t="shared" si="26"/>
        <v xml:space="preserve"> </v>
      </c>
      <c r="L303" s="77"/>
      <c r="M303" s="106"/>
      <c r="N303" s="114" t="str">
        <f t="shared" si="27"/>
        <v xml:space="preserve"> </v>
      </c>
      <c r="O303" s="65"/>
      <c r="P303" s="66"/>
      <c r="Q303" s="67"/>
      <c r="R303" s="134"/>
      <c r="S303" s="78">
        <v>0</v>
      </c>
      <c r="T303" s="78"/>
      <c r="U303" s="79"/>
      <c r="V303" s="113">
        <v>65048</v>
      </c>
      <c r="W303" s="95" t="str">
        <f t="shared" si="24"/>
        <v xml:space="preserve"> </v>
      </c>
      <c r="X303" s="80">
        <v>70</v>
      </c>
      <c r="Y303" s="108">
        <v>460</v>
      </c>
      <c r="Z303" s="115">
        <f t="shared" si="29"/>
        <v>530</v>
      </c>
      <c r="AA303" s="81" t="s">
        <v>399</v>
      </c>
      <c r="AB303" s="82"/>
      <c r="AC303" s="83"/>
      <c r="AD303" s="84">
        <v>2</v>
      </c>
    </row>
    <row r="304" spans="1:30" ht="15" customHeight="1">
      <c r="A304" s="23">
        <v>624</v>
      </c>
      <c r="B304" s="24" t="s">
        <v>195</v>
      </c>
      <c r="C304" s="24" t="s">
        <v>185</v>
      </c>
      <c r="D304" s="25">
        <v>7</v>
      </c>
      <c r="E304" s="24" t="s">
        <v>540</v>
      </c>
      <c r="F304" s="26">
        <v>669</v>
      </c>
      <c r="G304" s="75">
        <v>0</v>
      </c>
      <c r="H304" s="75"/>
      <c r="I304" s="76"/>
      <c r="J304" s="112">
        <v>76777</v>
      </c>
      <c r="K304" s="92" t="str">
        <f t="shared" si="26"/>
        <v xml:space="preserve"> </v>
      </c>
      <c r="L304" s="77">
        <v>275</v>
      </c>
      <c r="M304" s="106">
        <v>402.5</v>
      </c>
      <c r="N304" s="114">
        <f t="shared" si="27"/>
        <v>677.5</v>
      </c>
      <c r="O304" s="65" t="s">
        <v>406</v>
      </c>
      <c r="P304" s="66" t="s">
        <v>478</v>
      </c>
      <c r="Q304" s="67"/>
      <c r="R304" s="134">
        <v>1.75</v>
      </c>
      <c r="S304" s="78">
        <v>0</v>
      </c>
      <c r="T304" s="78"/>
      <c r="U304" s="79"/>
      <c r="V304" s="113">
        <v>135324</v>
      </c>
      <c r="W304" s="95" t="str">
        <f t="shared" si="24"/>
        <v xml:space="preserve"> </v>
      </c>
      <c r="X304" s="80">
        <v>320</v>
      </c>
      <c r="Y304" s="108">
        <v>644</v>
      </c>
      <c r="Z304" s="115">
        <f t="shared" si="29"/>
        <v>964</v>
      </c>
      <c r="AA304" s="81" t="s">
        <v>399</v>
      </c>
      <c r="AB304" s="82" t="s">
        <v>538</v>
      </c>
      <c r="AC304" s="83"/>
      <c r="AD304" s="84">
        <v>2.8</v>
      </c>
    </row>
    <row r="305" spans="1:30" ht="15" customHeight="1">
      <c r="A305" s="23">
        <v>311</v>
      </c>
      <c r="B305" s="24" t="s">
        <v>18</v>
      </c>
      <c r="C305" s="24" t="s">
        <v>8</v>
      </c>
      <c r="D305" s="25">
        <v>4</v>
      </c>
      <c r="E305" s="24" t="s">
        <v>543</v>
      </c>
      <c r="F305" s="26">
        <v>3315</v>
      </c>
      <c r="G305" s="75">
        <v>343600</v>
      </c>
      <c r="H305" s="75">
        <f>80350+20347</f>
        <v>100697</v>
      </c>
      <c r="I305" s="76">
        <f>346499+43691</f>
        <v>390190</v>
      </c>
      <c r="J305" s="112">
        <f t="shared" si="25"/>
        <v>490887</v>
      </c>
      <c r="K305" s="92">
        <f t="shared" si="26"/>
        <v>0.20513274949224566</v>
      </c>
      <c r="L305" s="77">
        <v>80</v>
      </c>
      <c r="M305" s="106">
        <v>460</v>
      </c>
      <c r="N305" s="114">
        <f t="shared" si="27"/>
        <v>540</v>
      </c>
      <c r="O305" s="65" t="s">
        <v>408</v>
      </c>
      <c r="P305" s="66" t="s">
        <v>478</v>
      </c>
      <c r="Q305" s="67"/>
      <c r="R305" s="134">
        <v>2</v>
      </c>
      <c r="S305" s="78">
        <v>522918</v>
      </c>
      <c r="T305" s="78">
        <v>253856</v>
      </c>
      <c r="U305" s="79">
        <v>354790</v>
      </c>
      <c r="V305" s="113">
        <f t="shared" si="28"/>
        <v>608646</v>
      </c>
      <c r="W305" s="95">
        <f t="shared" si="24"/>
        <v>0.41708316492673903</v>
      </c>
      <c r="X305" s="80">
        <v>150</v>
      </c>
      <c r="Y305" s="108">
        <v>621</v>
      </c>
      <c r="Z305" s="115">
        <f t="shared" si="29"/>
        <v>771</v>
      </c>
      <c r="AA305" s="81" t="s">
        <v>399</v>
      </c>
      <c r="AB305" s="82"/>
      <c r="AC305" s="83"/>
      <c r="AD305" s="84">
        <v>2.7</v>
      </c>
    </row>
    <row r="306" spans="1:30" ht="15" customHeight="1">
      <c r="A306" s="23">
        <v>748</v>
      </c>
      <c r="B306" s="24" t="s">
        <v>262</v>
      </c>
      <c r="C306" s="24" t="s">
        <v>257</v>
      </c>
      <c r="D306" s="25">
        <v>4</v>
      </c>
      <c r="E306" s="24" t="s">
        <v>543</v>
      </c>
      <c r="F306" s="26">
        <v>634</v>
      </c>
      <c r="G306" s="75"/>
      <c r="H306" s="75"/>
      <c r="I306" s="76"/>
      <c r="J306" s="112" t="str">
        <f t="shared" si="25"/>
        <v xml:space="preserve"> </v>
      </c>
      <c r="K306" s="92" t="str">
        <f t="shared" si="26"/>
        <v xml:space="preserve"> </v>
      </c>
      <c r="L306" s="77"/>
      <c r="M306" s="106"/>
      <c r="N306" s="114" t="str">
        <f t="shared" si="27"/>
        <v xml:space="preserve"> </v>
      </c>
      <c r="O306" s="65"/>
      <c r="P306" s="66"/>
      <c r="Q306" s="67"/>
      <c r="R306" s="134"/>
      <c r="S306" s="78">
        <v>32220</v>
      </c>
      <c r="T306" s="78">
        <v>56169</v>
      </c>
      <c r="U306" s="79">
        <v>80431</v>
      </c>
      <c r="V306" s="113">
        <f t="shared" si="28"/>
        <v>136600</v>
      </c>
      <c r="W306" s="95">
        <f t="shared" si="24"/>
        <v>0.41119326500732062</v>
      </c>
      <c r="X306" s="80">
        <v>330</v>
      </c>
      <c r="Y306" s="108">
        <v>644</v>
      </c>
      <c r="Z306" s="115">
        <f t="shared" si="29"/>
        <v>974</v>
      </c>
      <c r="AA306" s="81" t="s">
        <v>407</v>
      </c>
      <c r="AB306" s="82" t="s">
        <v>538</v>
      </c>
      <c r="AC306" s="83"/>
      <c r="AD306" s="84">
        <v>2.8</v>
      </c>
    </row>
    <row r="307" spans="1:30" ht="15" customHeight="1">
      <c r="A307" s="23">
        <v>592</v>
      </c>
      <c r="B307" s="24" t="s">
        <v>172</v>
      </c>
      <c r="C307" s="24" t="s">
        <v>164</v>
      </c>
      <c r="D307" s="25">
        <v>7</v>
      </c>
      <c r="E307" s="24" t="s">
        <v>540</v>
      </c>
      <c r="F307" s="26">
        <v>604</v>
      </c>
      <c r="G307" s="75">
        <v>9060</v>
      </c>
      <c r="H307" s="75">
        <v>44471</v>
      </c>
      <c r="I307" s="76">
        <v>35239</v>
      </c>
      <c r="J307" s="112">
        <f t="shared" si="25"/>
        <v>79710</v>
      </c>
      <c r="K307" s="92">
        <f t="shared" si="26"/>
        <v>0.55790992347258817</v>
      </c>
      <c r="L307" s="77">
        <v>100</v>
      </c>
      <c r="M307" s="106">
        <v>184</v>
      </c>
      <c r="N307" s="114">
        <f t="shared" si="27"/>
        <v>284</v>
      </c>
      <c r="O307" s="65" t="s">
        <v>399</v>
      </c>
      <c r="P307" s="66"/>
      <c r="Q307" s="67"/>
      <c r="R307" s="134">
        <v>0.8</v>
      </c>
      <c r="S307" s="78">
        <v>8511.65</v>
      </c>
      <c r="T307" s="78">
        <v>70674</v>
      </c>
      <c r="U307" s="79">
        <v>58201</v>
      </c>
      <c r="V307" s="113">
        <f t="shared" si="28"/>
        <v>128875</v>
      </c>
      <c r="W307" s="95">
        <f t="shared" si="24"/>
        <v>0.54839185257032008</v>
      </c>
      <c r="X307" s="80">
        <v>203.7</v>
      </c>
      <c r="Y307" s="108">
        <v>446.2</v>
      </c>
      <c r="Z307" s="115">
        <f t="shared" si="29"/>
        <v>649.9</v>
      </c>
      <c r="AA307" s="81" t="s">
        <v>408</v>
      </c>
      <c r="AB307" s="82"/>
      <c r="AC307" s="83"/>
      <c r="AD307" s="84">
        <v>1.94</v>
      </c>
    </row>
    <row r="308" spans="1:30" ht="15" customHeight="1">
      <c r="A308" s="23">
        <v>854</v>
      </c>
      <c r="B308" s="24" t="s">
        <v>386</v>
      </c>
      <c r="C308" s="24" t="s">
        <v>386</v>
      </c>
      <c r="D308" s="25">
        <v>6</v>
      </c>
      <c r="E308" s="24" t="s">
        <v>380</v>
      </c>
      <c r="F308" s="26">
        <v>6715</v>
      </c>
      <c r="G308" s="75">
        <v>221845</v>
      </c>
      <c r="H308" s="75">
        <v>109976</v>
      </c>
      <c r="I308" s="76">
        <v>521394</v>
      </c>
      <c r="J308" s="112">
        <f t="shared" si="25"/>
        <v>631370</v>
      </c>
      <c r="K308" s="92">
        <f t="shared" si="26"/>
        <v>0.17418629329869964</v>
      </c>
      <c r="L308" s="77">
        <v>90</v>
      </c>
      <c r="M308" s="106">
        <v>322</v>
      </c>
      <c r="N308" s="114">
        <f t="shared" si="27"/>
        <v>412</v>
      </c>
      <c r="O308" s="65" t="s">
        <v>406</v>
      </c>
      <c r="P308" s="66" t="s">
        <v>478</v>
      </c>
      <c r="Q308" s="67"/>
      <c r="R308" s="134">
        <v>1.4</v>
      </c>
      <c r="S308" s="78">
        <v>500309</v>
      </c>
      <c r="T308" s="78">
        <v>87380</v>
      </c>
      <c r="U308" s="79">
        <v>327525</v>
      </c>
      <c r="V308" s="113">
        <f t="shared" si="28"/>
        <v>414905</v>
      </c>
      <c r="W308" s="95">
        <f t="shared" si="24"/>
        <v>0.21060242706161653</v>
      </c>
      <c r="X308" s="80">
        <v>60</v>
      </c>
      <c r="Y308" s="108">
        <v>460</v>
      </c>
      <c r="Z308" s="115">
        <f t="shared" si="29"/>
        <v>520</v>
      </c>
      <c r="AA308" s="81" t="s">
        <v>406</v>
      </c>
      <c r="AB308" s="82"/>
      <c r="AC308" s="83"/>
      <c r="AD308" s="84">
        <v>2</v>
      </c>
    </row>
    <row r="309" spans="1:30" ht="15" customHeight="1">
      <c r="A309" s="23">
        <v>341</v>
      </c>
      <c r="B309" s="24" t="s">
        <v>38</v>
      </c>
      <c r="C309" s="24" t="s">
        <v>20</v>
      </c>
      <c r="D309" s="25">
        <v>7</v>
      </c>
      <c r="E309" s="24" t="s">
        <v>540</v>
      </c>
      <c r="F309" s="26">
        <v>463</v>
      </c>
      <c r="G309" s="75">
        <v>57990</v>
      </c>
      <c r="H309" s="75">
        <v>16354.4</v>
      </c>
      <c r="I309" s="76">
        <v>70380</v>
      </c>
      <c r="J309" s="112">
        <f t="shared" si="25"/>
        <v>86734.399999999994</v>
      </c>
      <c r="K309" s="92">
        <f t="shared" si="26"/>
        <v>0.18855725064103748</v>
      </c>
      <c r="L309" s="77">
        <v>85.1</v>
      </c>
      <c r="M309" s="106">
        <v>598</v>
      </c>
      <c r="N309" s="114">
        <f t="shared" si="27"/>
        <v>683.1</v>
      </c>
      <c r="O309" s="65" t="s">
        <v>405</v>
      </c>
      <c r="P309" s="66"/>
      <c r="Q309" s="67"/>
      <c r="R309" s="134">
        <v>2.6</v>
      </c>
      <c r="S309" s="78">
        <v>53280</v>
      </c>
      <c r="T309" s="78">
        <v>19227</v>
      </c>
      <c r="U309" s="79">
        <v>44456.800000000003</v>
      </c>
      <c r="V309" s="113">
        <f t="shared" si="28"/>
        <v>63683.8</v>
      </c>
      <c r="W309" s="95">
        <f t="shared" si="24"/>
        <v>0.30191351646729619</v>
      </c>
      <c r="X309" s="80">
        <v>164</v>
      </c>
      <c r="Y309" s="108">
        <v>552</v>
      </c>
      <c r="Z309" s="115">
        <f t="shared" si="29"/>
        <v>716</v>
      </c>
      <c r="AA309" s="81" t="s">
        <v>405</v>
      </c>
      <c r="AB309" s="82" t="s">
        <v>538</v>
      </c>
      <c r="AC309" s="83"/>
      <c r="AD309" s="84">
        <v>2.4</v>
      </c>
    </row>
    <row r="310" spans="1:30" ht="15" customHeight="1">
      <c r="A310" s="23">
        <v>937</v>
      </c>
      <c r="B310" s="24" t="s">
        <v>338</v>
      </c>
      <c r="C310" s="24" t="s">
        <v>342</v>
      </c>
      <c r="D310" s="25">
        <v>7</v>
      </c>
      <c r="E310" s="24" t="s">
        <v>540</v>
      </c>
      <c r="F310" s="26">
        <v>253</v>
      </c>
      <c r="G310" s="75">
        <v>0</v>
      </c>
      <c r="H310" s="75">
        <v>8759.44</v>
      </c>
      <c r="I310" s="76">
        <v>12473.21</v>
      </c>
      <c r="J310" s="112">
        <f t="shared" si="25"/>
        <v>21232.65</v>
      </c>
      <c r="K310" s="92">
        <f t="shared" si="26"/>
        <v>0.41254577266615328</v>
      </c>
      <c r="L310" s="77">
        <v>240</v>
      </c>
      <c r="M310" s="106">
        <v>338.5</v>
      </c>
      <c r="N310" s="114">
        <f t="shared" si="27"/>
        <v>578.5</v>
      </c>
      <c r="O310" s="65" t="s">
        <v>406</v>
      </c>
      <c r="P310" s="66"/>
      <c r="Q310" s="67"/>
      <c r="R310" s="134">
        <v>1.47</v>
      </c>
      <c r="S310" s="78">
        <v>1760</v>
      </c>
      <c r="T310" s="78">
        <v>23520</v>
      </c>
      <c r="U310" s="79">
        <v>14751</v>
      </c>
      <c r="V310" s="113">
        <f t="shared" si="28"/>
        <v>38271</v>
      </c>
      <c r="W310" s="95">
        <f t="shared" si="24"/>
        <v>0.61456455279454414</v>
      </c>
      <c r="X310" s="80">
        <v>256</v>
      </c>
      <c r="Y310" s="108">
        <v>253</v>
      </c>
      <c r="Z310" s="115">
        <f t="shared" si="29"/>
        <v>509</v>
      </c>
      <c r="AA310" s="81" t="s">
        <v>405</v>
      </c>
      <c r="AB310" s="82"/>
      <c r="AC310" s="83"/>
      <c r="AD310" s="84">
        <v>1.1000000000000001</v>
      </c>
    </row>
    <row r="311" spans="1:30" ht="15" customHeight="1">
      <c r="A311" s="23">
        <v>988</v>
      </c>
      <c r="B311" s="24" t="s">
        <v>372</v>
      </c>
      <c r="C311" s="24" t="s">
        <v>387</v>
      </c>
      <c r="D311" s="25">
        <v>8</v>
      </c>
      <c r="E311" s="24" t="s">
        <v>541</v>
      </c>
      <c r="F311" s="26">
        <v>1405</v>
      </c>
      <c r="G311" s="75">
        <v>58218.45</v>
      </c>
      <c r="H311" s="75">
        <f>52713.65+34382.95+15848.45</f>
        <v>102945.05</v>
      </c>
      <c r="I311" s="76">
        <f>40823.8+28599.8+8987.25</f>
        <v>78410.850000000006</v>
      </c>
      <c r="J311" s="112">
        <f t="shared" si="25"/>
        <v>181355.90000000002</v>
      </c>
      <c r="K311" s="92">
        <f t="shared" si="26"/>
        <v>0.56764103070261285</v>
      </c>
      <c r="L311" s="77">
        <v>273</v>
      </c>
      <c r="M311" s="106">
        <v>269.10000000000002</v>
      </c>
      <c r="N311" s="114">
        <f t="shared" si="27"/>
        <v>542.1</v>
      </c>
      <c r="O311" s="65" t="s">
        <v>406</v>
      </c>
      <c r="P311" s="66"/>
      <c r="Q311" s="67"/>
      <c r="R311" s="134">
        <v>1.17</v>
      </c>
      <c r="S311" s="78">
        <v>51175</v>
      </c>
      <c r="T311" s="78">
        <v>102618</v>
      </c>
      <c r="U311" s="79">
        <v>92717</v>
      </c>
      <c r="V311" s="113">
        <f t="shared" si="28"/>
        <v>195335</v>
      </c>
      <c r="W311" s="95">
        <f t="shared" si="24"/>
        <v>0.52534364041262449</v>
      </c>
      <c r="X311" s="80">
        <v>275</v>
      </c>
      <c r="Y311" s="108">
        <v>230</v>
      </c>
      <c r="Z311" s="115">
        <f t="shared" si="29"/>
        <v>505</v>
      </c>
      <c r="AA311" s="81" t="s">
        <v>399</v>
      </c>
      <c r="AB311" s="82" t="s">
        <v>400</v>
      </c>
      <c r="AC311" s="83" t="s">
        <v>538</v>
      </c>
      <c r="AD311" s="84">
        <v>1</v>
      </c>
    </row>
    <row r="312" spans="1:30" ht="15" customHeight="1">
      <c r="A312" s="23">
        <v>312</v>
      </c>
      <c r="B312" s="24" t="s">
        <v>19</v>
      </c>
      <c r="C312" s="24" t="s">
        <v>8</v>
      </c>
      <c r="D312" s="25">
        <v>8</v>
      </c>
      <c r="E312" s="24" t="s">
        <v>541</v>
      </c>
      <c r="F312" s="26">
        <v>2979</v>
      </c>
      <c r="G312" s="75">
        <v>60142</v>
      </c>
      <c r="H312" s="75">
        <v>153843.4</v>
      </c>
      <c r="I312" s="76">
        <v>298637.09999999998</v>
      </c>
      <c r="J312" s="112">
        <f t="shared" si="25"/>
        <v>452480.5</v>
      </c>
      <c r="K312" s="92">
        <f t="shared" si="26"/>
        <v>0.34000006630119972</v>
      </c>
      <c r="L312" s="77">
        <v>270</v>
      </c>
      <c r="M312" s="106">
        <v>379.5</v>
      </c>
      <c r="N312" s="114">
        <f t="shared" si="27"/>
        <v>649.5</v>
      </c>
      <c r="O312" s="65" t="s">
        <v>399</v>
      </c>
      <c r="P312" s="66"/>
      <c r="Q312" s="67"/>
      <c r="R312" s="134">
        <v>1.65</v>
      </c>
      <c r="S312" s="78">
        <v>36750</v>
      </c>
      <c r="T312" s="78">
        <v>340217.2</v>
      </c>
      <c r="U312" s="79">
        <v>326875.3</v>
      </c>
      <c r="V312" s="113">
        <f t="shared" si="28"/>
        <v>667092.5</v>
      </c>
      <c r="W312" s="95">
        <f t="shared" si="24"/>
        <v>0.51000003747606215</v>
      </c>
      <c r="X312" s="80">
        <v>345</v>
      </c>
      <c r="Y312" s="108">
        <v>379.5</v>
      </c>
      <c r="Z312" s="115">
        <f t="shared" si="29"/>
        <v>724.5</v>
      </c>
      <c r="AA312" s="81" t="s">
        <v>399</v>
      </c>
      <c r="AB312" s="82" t="s">
        <v>538</v>
      </c>
      <c r="AC312" s="83"/>
      <c r="AD312" s="84">
        <v>1.65</v>
      </c>
    </row>
    <row r="313" spans="1:30" ht="15" customHeight="1">
      <c r="A313" s="23">
        <v>709</v>
      </c>
      <c r="B313" s="24" t="s">
        <v>234</v>
      </c>
      <c r="C313" s="24" t="s">
        <v>226</v>
      </c>
      <c r="D313" s="25">
        <v>9</v>
      </c>
      <c r="E313" s="24" t="s">
        <v>32</v>
      </c>
      <c r="F313" s="26">
        <v>80</v>
      </c>
      <c r="G313" s="75"/>
      <c r="H313" s="75"/>
      <c r="I313" s="76"/>
      <c r="J313" s="112" t="str">
        <f t="shared" si="25"/>
        <v xml:space="preserve"> </v>
      </c>
      <c r="K313" s="92" t="str">
        <f t="shared" si="26"/>
        <v xml:space="preserve"> </v>
      </c>
      <c r="L313" s="77"/>
      <c r="M313" s="106"/>
      <c r="N313" s="114" t="str">
        <f t="shared" si="27"/>
        <v xml:space="preserve"> </v>
      </c>
      <c r="O313" s="65"/>
      <c r="P313" s="66"/>
      <c r="Q313" s="67"/>
      <c r="R313" s="134"/>
      <c r="S313" s="78"/>
      <c r="T313" s="78"/>
      <c r="U313" s="79"/>
      <c r="V313" s="113" t="str">
        <f t="shared" si="28"/>
        <v xml:space="preserve"> </v>
      </c>
      <c r="W313" s="95" t="str">
        <f t="shared" si="24"/>
        <v xml:space="preserve"> </v>
      </c>
      <c r="X313" s="80"/>
      <c r="Y313" s="108"/>
      <c r="Z313" s="115" t="str">
        <f t="shared" si="29"/>
        <v xml:space="preserve"> </v>
      </c>
      <c r="AA313" s="81"/>
      <c r="AB313" s="82"/>
      <c r="AC313" s="83"/>
      <c r="AD313" s="84"/>
    </row>
    <row r="314" spans="1:30" ht="15" customHeight="1">
      <c r="A314" s="23">
        <v>883</v>
      </c>
      <c r="B314" s="24" t="s">
        <v>311</v>
      </c>
      <c r="C314" s="24" t="s">
        <v>311</v>
      </c>
      <c r="D314" s="25">
        <v>4</v>
      </c>
      <c r="E314" s="24" t="s">
        <v>543</v>
      </c>
      <c r="F314" s="26">
        <v>2050</v>
      </c>
      <c r="G314" s="75">
        <v>24299</v>
      </c>
      <c r="H314" s="75">
        <v>116532.8</v>
      </c>
      <c r="I314" s="76">
        <v>150834.5</v>
      </c>
      <c r="J314" s="112">
        <f t="shared" si="25"/>
        <v>267367.3</v>
      </c>
      <c r="K314" s="92">
        <f t="shared" si="26"/>
        <v>0.43585285111530098</v>
      </c>
      <c r="L314" s="77">
        <v>190</v>
      </c>
      <c r="M314" s="106">
        <v>276</v>
      </c>
      <c r="N314" s="114">
        <f t="shared" si="27"/>
        <v>466</v>
      </c>
      <c r="O314" s="65" t="s">
        <v>408</v>
      </c>
      <c r="P314" s="66" t="s">
        <v>399</v>
      </c>
      <c r="Q314" s="67" t="s">
        <v>478</v>
      </c>
      <c r="R314" s="134">
        <v>1.2</v>
      </c>
      <c r="S314" s="78">
        <v>41828</v>
      </c>
      <c r="T314" s="78">
        <v>230307.15</v>
      </c>
      <c r="U314" s="79">
        <v>139349.5</v>
      </c>
      <c r="V314" s="113">
        <f t="shared" si="28"/>
        <v>369656.65</v>
      </c>
      <c r="W314" s="95">
        <f t="shared" si="24"/>
        <v>0.62302991167614585</v>
      </c>
      <c r="X314" s="80">
        <v>390</v>
      </c>
      <c r="Y314" s="108">
        <v>299</v>
      </c>
      <c r="Z314" s="115">
        <f t="shared" si="29"/>
        <v>689</v>
      </c>
      <c r="AA314" s="81" t="s">
        <v>408</v>
      </c>
      <c r="AB314" s="82" t="s">
        <v>399</v>
      </c>
      <c r="AC314" s="83" t="s">
        <v>538</v>
      </c>
      <c r="AD314" s="84">
        <v>1.3</v>
      </c>
    </row>
    <row r="315" spans="1:30" ht="15" customHeight="1">
      <c r="A315" s="23">
        <v>907</v>
      </c>
      <c r="B315" s="24" t="s">
        <v>321</v>
      </c>
      <c r="C315" s="24" t="s">
        <v>321</v>
      </c>
      <c r="D315" s="25">
        <v>8</v>
      </c>
      <c r="E315" s="24" t="s">
        <v>541</v>
      </c>
      <c r="F315" s="26">
        <v>2752</v>
      </c>
      <c r="G315" s="75">
        <v>36231</v>
      </c>
      <c r="H315" s="75">
        <v>104283</v>
      </c>
      <c r="I315" s="76">
        <v>143899</v>
      </c>
      <c r="J315" s="112">
        <f t="shared" si="25"/>
        <v>248182</v>
      </c>
      <c r="K315" s="92">
        <f t="shared" si="26"/>
        <v>0.42018760425816537</v>
      </c>
      <c r="L315" s="77">
        <v>166.5</v>
      </c>
      <c r="M315" s="106">
        <v>391</v>
      </c>
      <c r="N315" s="114">
        <f t="shared" si="27"/>
        <v>557.5</v>
      </c>
      <c r="O315" s="65" t="s">
        <v>405</v>
      </c>
      <c r="P315" s="66"/>
      <c r="Q315" s="67"/>
      <c r="R315" s="134">
        <v>1.7</v>
      </c>
      <c r="S315" s="78">
        <v>41077</v>
      </c>
      <c r="T315" s="78">
        <v>148790</v>
      </c>
      <c r="U315" s="79">
        <v>159624</v>
      </c>
      <c r="V315" s="113">
        <f t="shared" si="28"/>
        <v>308414</v>
      </c>
      <c r="W315" s="95">
        <f t="shared" si="24"/>
        <v>0.48243594648751353</v>
      </c>
      <c r="X315" s="80">
        <v>160</v>
      </c>
      <c r="Y315" s="108">
        <v>299</v>
      </c>
      <c r="Z315" s="115">
        <f t="shared" si="29"/>
        <v>459</v>
      </c>
      <c r="AA315" s="81" t="s">
        <v>405</v>
      </c>
      <c r="AB315" s="82"/>
      <c r="AC315" s="83"/>
      <c r="AD315" s="84">
        <v>1.3</v>
      </c>
    </row>
    <row r="316" spans="1:30" ht="15" customHeight="1">
      <c r="A316" s="23">
        <v>938</v>
      </c>
      <c r="B316" s="24" t="s">
        <v>452</v>
      </c>
      <c r="C316" s="24" t="s">
        <v>342</v>
      </c>
      <c r="D316" s="25">
        <v>5</v>
      </c>
      <c r="E316" s="24" t="s">
        <v>548</v>
      </c>
      <c r="F316" s="26">
        <v>4511</v>
      </c>
      <c r="G316" s="75"/>
      <c r="H316" s="75"/>
      <c r="I316" s="76"/>
      <c r="J316" s="112" t="str">
        <f t="shared" si="25"/>
        <v xml:space="preserve"> </v>
      </c>
      <c r="K316" s="92" t="str">
        <f t="shared" si="26"/>
        <v xml:space="preserve"> </v>
      </c>
      <c r="L316" s="77"/>
      <c r="M316" s="106"/>
      <c r="N316" s="114" t="str">
        <f t="shared" si="27"/>
        <v xml:space="preserve"> </v>
      </c>
      <c r="O316" s="65"/>
      <c r="P316" s="66"/>
      <c r="Q316" s="67"/>
      <c r="R316" s="134"/>
      <c r="S316" s="78"/>
      <c r="T316" s="78"/>
      <c r="U316" s="79"/>
      <c r="V316" s="113" t="str">
        <f t="shared" si="28"/>
        <v xml:space="preserve"> </v>
      </c>
      <c r="W316" s="95" t="str">
        <f t="shared" si="24"/>
        <v xml:space="preserve"> </v>
      </c>
      <c r="X316" s="80"/>
      <c r="Y316" s="108"/>
      <c r="Z316" s="115" t="str">
        <f t="shared" si="29"/>
        <v xml:space="preserve"> </v>
      </c>
      <c r="AA316" s="81"/>
      <c r="AB316" s="82"/>
      <c r="AC316" s="83"/>
      <c r="AD316" s="84"/>
    </row>
    <row r="317" spans="1:30" ht="15" customHeight="1">
      <c r="A317" s="23">
        <v>499</v>
      </c>
      <c r="B317" s="24" t="s">
        <v>119</v>
      </c>
      <c r="C317" s="24" t="s">
        <v>112</v>
      </c>
      <c r="D317" s="25">
        <v>8</v>
      </c>
      <c r="E317" s="24" t="s">
        <v>541</v>
      </c>
      <c r="F317" s="26">
        <v>615</v>
      </c>
      <c r="G317" s="75">
        <v>60023</v>
      </c>
      <c r="H317" s="75">
        <v>67517</v>
      </c>
      <c r="I317" s="76">
        <v>95833</v>
      </c>
      <c r="J317" s="112">
        <f t="shared" si="25"/>
        <v>163350</v>
      </c>
      <c r="K317" s="92">
        <f t="shared" si="26"/>
        <v>0.41332721150902968</v>
      </c>
      <c r="L317" s="77">
        <v>280</v>
      </c>
      <c r="M317" s="106">
        <v>494.5</v>
      </c>
      <c r="N317" s="114">
        <f t="shared" si="27"/>
        <v>774.5</v>
      </c>
      <c r="O317" s="65" t="s">
        <v>406</v>
      </c>
      <c r="P317" s="66"/>
      <c r="Q317" s="67"/>
      <c r="R317" s="134">
        <v>2.15</v>
      </c>
      <c r="S317" s="78">
        <v>45953</v>
      </c>
      <c r="T317" s="78">
        <v>126502</v>
      </c>
      <c r="U317" s="79">
        <v>64299</v>
      </c>
      <c r="V317" s="113">
        <f t="shared" si="28"/>
        <v>190801</v>
      </c>
      <c r="W317" s="95">
        <f t="shared" si="24"/>
        <v>0.66300491087572921</v>
      </c>
      <c r="X317" s="80">
        <v>412.8</v>
      </c>
      <c r="Y317" s="108">
        <v>379.5</v>
      </c>
      <c r="Z317" s="115">
        <f t="shared" si="29"/>
        <v>792.3</v>
      </c>
      <c r="AA317" s="81" t="s">
        <v>405</v>
      </c>
      <c r="AB317" s="82" t="s">
        <v>538</v>
      </c>
      <c r="AC317" s="83"/>
      <c r="AD317" s="84">
        <v>1.65</v>
      </c>
    </row>
    <row r="318" spans="1:30" ht="15" customHeight="1">
      <c r="A318" s="23">
        <v>444</v>
      </c>
      <c r="B318" s="24" t="s">
        <v>107</v>
      </c>
      <c r="C318" s="24" t="s">
        <v>97</v>
      </c>
      <c r="D318" s="25">
        <v>6</v>
      </c>
      <c r="E318" s="24" t="s">
        <v>380</v>
      </c>
      <c r="F318" s="26">
        <v>1756</v>
      </c>
      <c r="G318" s="75"/>
      <c r="H318" s="75"/>
      <c r="I318" s="76"/>
      <c r="J318" s="112" t="str">
        <f t="shared" si="25"/>
        <v xml:space="preserve"> </v>
      </c>
      <c r="K318" s="92" t="str">
        <f t="shared" si="26"/>
        <v xml:space="preserve"> </v>
      </c>
      <c r="L318" s="77"/>
      <c r="M318" s="106"/>
      <c r="N318" s="114" t="str">
        <f t="shared" si="27"/>
        <v xml:space="preserve"> </v>
      </c>
      <c r="O318" s="65"/>
      <c r="P318" s="66"/>
      <c r="Q318" s="67"/>
      <c r="R318" s="134"/>
      <c r="S318" s="78"/>
      <c r="T318" s="78"/>
      <c r="U318" s="79"/>
      <c r="V318" s="113" t="str">
        <f t="shared" si="28"/>
        <v xml:space="preserve"> </v>
      </c>
      <c r="W318" s="95" t="str">
        <f t="shared" si="24"/>
        <v xml:space="preserve"> </v>
      </c>
      <c r="X318" s="80"/>
      <c r="Y318" s="108"/>
      <c r="Z318" s="115" t="str">
        <f t="shared" si="29"/>
        <v xml:space="preserve"> </v>
      </c>
      <c r="AA318" s="81"/>
      <c r="AB318" s="82"/>
      <c r="AC318" s="83"/>
      <c r="AD318" s="84"/>
    </row>
    <row r="319" spans="1:30" ht="15" customHeight="1">
      <c r="A319" s="23">
        <v>445</v>
      </c>
      <c r="B319" s="24" t="s">
        <v>108</v>
      </c>
      <c r="C319" s="24" t="s">
        <v>97</v>
      </c>
      <c r="D319" s="25">
        <v>8</v>
      </c>
      <c r="E319" s="24" t="s">
        <v>541</v>
      </c>
      <c r="F319" s="26">
        <v>1142</v>
      </c>
      <c r="G319" s="75">
        <v>11799</v>
      </c>
      <c r="H319" s="75">
        <v>79218</v>
      </c>
      <c r="I319" s="76">
        <v>87154</v>
      </c>
      <c r="J319" s="112">
        <f t="shared" si="25"/>
        <v>166372</v>
      </c>
      <c r="K319" s="92">
        <f t="shared" si="26"/>
        <v>0.4761498329045753</v>
      </c>
      <c r="L319" s="77">
        <v>140</v>
      </c>
      <c r="M319" s="106">
        <v>437</v>
      </c>
      <c r="N319" s="114">
        <f t="shared" si="27"/>
        <v>577</v>
      </c>
      <c r="O319" s="65" t="s">
        <v>399</v>
      </c>
      <c r="P319" s="66"/>
      <c r="Q319" s="67"/>
      <c r="R319" s="134">
        <v>1.9</v>
      </c>
      <c r="S319" s="78">
        <v>6460.35</v>
      </c>
      <c r="T319" s="78">
        <v>81947</v>
      </c>
      <c r="U319" s="79">
        <v>190372</v>
      </c>
      <c r="V319" s="113">
        <f t="shared" si="28"/>
        <v>272319</v>
      </c>
      <c r="W319" s="95">
        <f t="shared" si="24"/>
        <v>0.30092281478706956</v>
      </c>
      <c r="X319" s="80">
        <v>160</v>
      </c>
      <c r="Y319" s="108">
        <v>862.5</v>
      </c>
      <c r="Z319" s="115">
        <f t="shared" si="29"/>
        <v>1022.5</v>
      </c>
      <c r="AA319" s="81" t="s">
        <v>399</v>
      </c>
      <c r="AB319" s="82"/>
      <c r="AC319" s="83"/>
      <c r="AD319" s="84">
        <v>3.75</v>
      </c>
    </row>
    <row r="320" spans="1:30" ht="15" customHeight="1">
      <c r="A320" s="23">
        <v>710</v>
      </c>
      <c r="B320" s="24" t="s">
        <v>235</v>
      </c>
      <c r="C320" s="24" t="s">
        <v>226</v>
      </c>
      <c r="D320" s="25">
        <v>9</v>
      </c>
      <c r="E320" s="24" t="s">
        <v>32</v>
      </c>
      <c r="F320" s="26">
        <v>120</v>
      </c>
      <c r="G320" s="75">
        <v>0</v>
      </c>
      <c r="H320" s="75">
        <v>20190</v>
      </c>
      <c r="I320" s="76">
        <v>25001</v>
      </c>
      <c r="J320" s="112">
        <f t="shared" si="25"/>
        <v>45191</v>
      </c>
      <c r="K320" s="92">
        <f t="shared" si="26"/>
        <v>0.446770374632117</v>
      </c>
      <c r="L320" s="77">
        <v>407</v>
      </c>
      <c r="M320" s="106">
        <v>713</v>
      </c>
      <c r="N320" s="114">
        <f t="shared" si="27"/>
        <v>1120</v>
      </c>
      <c r="O320" s="65" t="s">
        <v>405</v>
      </c>
      <c r="P320" s="66"/>
      <c r="Q320" s="67"/>
      <c r="R320" s="134">
        <v>3.1</v>
      </c>
      <c r="S320" s="78" t="s">
        <v>657</v>
      </c>
      <c r="T320" s="78" t="s">
        <v>657</v>
      </c>
      <c r="U320" s="79" t="s">
        <v>657</v>
      </c>
      <c r="V320" s="113" t="s">
        <v>657</v>
      </c>
      <c r="W320" s="95" t="s">
        <v>657</v>
      </c>
      <c r="X320" s="80">
        <v>540</v>
      </c>
      <c r="Y320" s="108">
        <v>483</v>
      </c>
      <c r="Z320" s="115">
        <f t="shared" si="29"/>
        <v>1023</v>
      </c>
      <c r="AA320" s="81" t="s">
        <v>412</v>
      </c>
      <c r="AB320" s="82"/>
      <c r="AC320" s="83"/>
      <c r="AD320" s="84">
        <v>2.1</v>
      </c>
    </row>
    <row r="321" spans="1:30" ht="15" customHeight="1">
      <c r="A321" s="23">
        <v>711</v>
      </c>
      <c r="B321" s="24" t="s">
        <v>236</v>
      </c>
      <c r="C321" s="24" t="s">
        <v>226</v>
      </c>
      <c r="D321" s="25">
        <v>8</v>
      </c>
      <c r="E321" s="24" t="s">
        <v>541</v>
      </c>
      <c r="F321" s="26">
        <v>269</v>
      </c>
      <c r="G321" s="75"/>
      <c r="H321" s="75"/>
      <c r="I321" s="76"/>
      <c r="J321" s="112" t="str">
        <f t="shared" si="25"/>
        <v xml:space="preserve"> </v>
      </c>
      <c r="K321" s="92" t="str">
        <f t="shared" si="26"/>
        <v xml:space="preserve"> </v>
      </c>
      <c r="L321" s="77"/>
      <c r="M321" s="106"/>
      <c r="N321" s="114" t="str">
        <f t="shared" si="27"/>
        <v xml:space="preserve"> </v>
      </c>
      <c r="O321" s="65"/>
      <c r="P321" s="66"/>
      <c r="Q321" s="67"/>
      <c r="R321" s="134"/>
      <c r="S321" s="78"/>
      <c r="T321" s="78"/>
      <c r="U321" s="79"/>
      <c r="V321" s="113" t="str">
        <f t="shared" si="28"/>
        <v xml:space="preserve"> </v>
      </c>
      <c r="W321" s="95" t="str">
        <f t="shared" si="24"/>
        <v xml:space="preserve"> </v>
      </c>
      <c r="X321" s="80"/>
      <c r="Y321" s="108"/>
      <c r="Z321" s="115" t="str">
        <f t="shared" si="29"/>
        <v xml:space="preserve"> </v>
      </c>
      <c r="AA321" s="81"/>
      <c r="AB321" s="82"/>
      <c r="AC321" s="83"/>
      <c r="AD321" s="84"/>
    </row>
    <row r="322" spans="1:30" ht="15" customHeight="1">
      <c r="A322" s="23">
        <v>712</v>
      </c>
      <c r="B322" s="24" t="s">
        <v>237</v>
      </c>
      <c r="C322" s="24" t="s">
        <v>226</v>
      </c>
      <c r="D322" s="25">
        <v>9</v>
      </c>
      <c r="E322" s="24" t="s">
        <v>32</v>
      </c>
      <c r="F322" s="26">
        <v>130</v>
      </c>
      <c r="G322" s="75">
        <v>2200</v>
      </c>
      <c r="H322" s="75">
        <v>7900</v>
      </c>
      <c r="I322" s="76">
        <v>13937</v>
      </c>
      <c r="J322" s="112">
        <f t="shared" si="25"/>
        <v>21837</v>
      </c>
      <c r="K322" s="92">
        <f t="shared" si="26"/>
        <v>0.36177130558226861</v>
      </c>
      <c r="L322" s="77">
        <v>200</v>
      </c>
      <c r="M322" s="106">
        <v>460</v>
      </c>
      <c r="N322" s="114">
        <f t="shared" si="27"/>
        <v>660</v>
      </c>
      <c r="O322" s="65" t="s">
        <v>408</v>
      </c>
      <c r="P322" s="66" t="s">
        <v>399</v>
      </c>
      <c r="Q322" s="67"/>
      <c r="R322" s="134">
        <v>2</v>
      </c>
      <c r="S322" s="78">
        <v>0</v>
      </c>
      <c r="T322" s="78">
        <v>12950</v>
      </c>
      <c r="U322" s="79">
        <v>8690</v>
      </c>
      <c r="V322" s="113">
        <f t="shared" si="28"/>
        <v>21640</v>
      </c>
      <c r="W322" s="95">
        <f t="shared" si="24"/>
        <v>0.59842883548983361</v>
      </c>
      <c r="X322" s="80">
        <v>350</v>
      </c>
      <c r="Y322" s="108">
        <v>529</v>
      </c>
      <c r="Z322" s="115">
        <f t="shared" si="29"/>
        <v>879</v>
      </c>
      <c r="AA322" s="81" t="s">
        <v>408</v>
      </c>
      <c r="AB322" s="82"/>
      <c r="AC322" s="83"/>
      <c r="AD322" s="84">
        <v>2.2999999999999998</v>
      </c>
    </row>
    <row r="323" spans="1:30" ht="15" customHeight="1">
      <c r="A323" s="23">
        <v>768</v>
      </c>
      <c r="B323" s="24" t="s">
        <v>275</v>
      </c>
      <c r="C323" s="24" t="s">
        <v>383</v>
      </c>
      <c r="D323" s="25">
        <v>2</v>
      </c>
      <c r="E323" s="24" t="s">
        <v>544</v>
      </c>
      <c r="F323" s="26">
        <v>12339</v>
      </c>
      <c r="G323" s="75">
        <f>306300+94659.45</f>
        <v>400959.45</v>
      </c>
      <c r="H323" s="75">
        <v>534944.35</v>
      </c>
      <c r="I323" s="76">
        <v>1081043.8999999999</v>
      </c>
      <c r="J323" s="112">
        <f t="shared" si="25"/>
        <v>1615988.25</v>
      </c>
      <c r="K323" s="92">
        <f t="shared" si="26"/>
        <v>0.33103232650361164</v>
      </c>
      <c r="L323" s="77">
        <v>129.96</v>
      </c>
      <c r="M323" s="106">
        <v>299</v>
      </c>
      <c r="N323" s="114">
        <f t="shared" si="27"/>
        <v>428.96000000000004</v>
      </c>
      <c r="O323" s="65" t="s">
        <v>406</v>
      </c>
      <c r="P323" s="66"/>
      <c r="Q323" s="67"/>
      <c r="R323" s="134">
        <v>1.3</v>
      </c>
      <c r="S323" s="78">
        <v>264150</v>
      </c>
      <c r="T323" s="78">
        <v>1203900</v>
      </c>
      <c r="U323" s="79">
        <v>1514700</v>
      </c>
      <c r="V323" s="113">
        <f t="shared" si="28"/>
        <v>2718600</v>
      </c>
      <c r="W323" s="95">
        <f t="shared" si="24"/>
        <v>0.44283822555727215</v>
      </c>
      <c r="X323" s="80">
        <v>234</v>
      </c>
      <c r="Y323" s="108">
        <v>391</v>
      </c>
      <c r="Z323" s="115">
        <f t="shared" si="29"/>
        <v>625</v>
      </c>
      <c r="AA323" s="81" t="s">
        <v>412</v>
      </c>
      <c r="AB323" s="82"/>
      <c r="AC323" s="83"/>
      <c r="AD323" s="84">
        <v>1.7</v>
      </c>
    </row>
    <row r="324" spans="1:30" ht="15" customHeight="1">
      <c r="A324" s="23">
        <v>793</v>
      </c>
      <c r="B324" s="24" t="s">
        <v>285</v>
      </c>
      <c r="C324" s="24" t="s">
        <v>385</v>
      </c>
      <c r="D324" s="25">
        <v>8</v>
      </c>
      <c r="E324" s="24" t="s">
        <v>541</v>
      </c>
      <c r="F324" s="26">
        <v>1369</v>
      </c>
      <c r="G324" s="75"/>
      <c r="H324" s="75"/>
      <c r="I324" s="76"/>
      <c r="J324" s="112" t="str">
        <f t="shared" si="25"/>
        <v xml:space="preserve"> </v>
      </c>
      <c r="K324" s="92" t="str">
        <f t="shared" si="26"/>
        <v xml:space="preserve"> </v>
      </c>
      <c r="L324" s="77">
        <v>223.5</v>
      </c>
      <c r="M324" s="106"/>
      <c r="N324" s="114">
        <f t="shared" si="27"/>
        <v>223.5</v>
      </c>
      <c r="O324" s="65" t="s">
        <v>405</v>
      </c>
      <c r="P324" s="66" t="s">
        <v>402</v>
      </c>
      <c r="Q324" s="67"/>
      <c r="R324" s="134">
        <v>0</v>
      </c>
      <c r="S324" s="78">
        <v>30730</v>
      </c>
      <c r="T324" s="78">
        <v>292800</v>
      </c>
      <c r="U324" s="79"/>
      <c r="V324" s="113">
        <f t="shared" si="28"/>
        <v>292800</v>
      </c>
      <c r="W324" s="95">
        <f t="shared" si="24"/>
        <v>1</v>
      </c>
      <c r="X324" s="80">
        <v>525</v>
      </c>
      <c r="Y324" s="108"/>
      <c r="Z324" s="115">
        <f t="shared" si="29"/>
        <v>525</v>
      </c>
      <c r="AA324" s="81" t="s">
        <v>399</v>
      </c>
      <c r="AB324" s="82" t="s">
        <v>412</v>
      </c>
      <c r="AC324" s="83"/>
      <c r="AD324" s="84">
        <v>0</v>
      </c>
    </row>
    <row r="325" spans="1:30" ht="15" customHeight="1">
      <c r="A325" s="23"/>
      <c r="B325" s="87" t="s">
        <v>584</v>
      </c>
      <c r="C325" s="87" t="s">
        <v>385</v>
      </c>
      <c r="D325" s="88">
        <v>8</v>
      </c>
      <c r="E325" s="87" t="s">
        <v>541</v>
      </c>
      <c r="F325" s="26"/>
      <c r="G325" s="75"/>
      <c r="H325" s="75"/>
      <c r="I325" s="76"/>
      <c r="J325" s="112" t="str">
        <f t="shared" si="25"/>
        <v xml:space="preserve"> </v>
      </c>
      <c r="K325" s="92" t="str">
        <f t="shared" si="26"/>
        <v xml:space="preserve"> </v>
      </c>
      <c r="L325" s="77"/>
      <c r="M325" s="106"/>
      <c r="N325" s="114" t="str">
        <f t="shared" si="27"/>
        <v xml:space="preserve"> </v>
      </c>
      <c r="O325" s="65"/>
      <c r="P325" s="66"/>
      <c r="Q325" s="67"/>
      <c r="R325" s="134"/>
      <c r="S325" s="78"/>
      <c r="T325" s="78"/>
      <c r="U325" s="79"/>
      <c r="V325" s="113" t="str">
        <f t="shared" ref="V325:V388" si="30">IF(SUM(T325:U325)&gt;0,SUM(T325:U325)," ")</f>
        <v xml:space="preserve"> </v>
      </c>
      <c r="W325" s="95" t="str">
        <f t="shared" ref="W325:W388" si="31">IF(T325+U325&gt;0,IF(V325&gt;0,T325/V325," ")," ")</f>
        <v xml:space="preserve"> </v>
      </c>
      <c r="X325" s="80"/>
      <c r="Y325" s="108"/>
      <c r="Z325" s="115" t="str">
        <f t="shared" si="29"/>
        <v xml:space="preserve"> </v>
      </c>
      <c r="AA325" s="81"/>
      <c r="AB325" s="82"/>
      <c r="AC325" s="83"/>
      <c r="AD325" s="84"/>
    </row>
    <row r="326" spans="1:30" ht="15" customHeight="1">
      <c r="A326" s="23">
        <v>939</v>
      </c>
      <c r="B326" s="24" t="s">
        <v>339</v>
      </c>
      <c r="C326" s="24" t="s">
        <v>342</v>
      </c>
      <c r="D326" s="25">
        <v>2</v>
      </c>
      <c r="E326" s="24" t="s">
        <v>544</v>
      </c>
      <c r="F326" s="26">
        <v>15210</v>
      </c>
      <c r="G326" s="75">
        <v>238159</v>
      </c>
      <c r="H326" s="75">
        <v>475450</v>
      </c>
      <c r="I326" s="76">
        <v>1019709</v>
      </c>
      <c r="J326" s="112">
        <f t="shared" ref="J326:J388" si="32">IF(SUM(H326:I326)&gt;0,SUM(H326:I326)," ")</f>
        <v>1495159</v>
      </c>
      <c r="K326" s="92">
        <f t="shared" ref="K326:K389" si="33">IF(H326+I326&gt;0,IF(J326&gt;0,H326/J326," ")," ")</f>
        <v>0.31799293586835914</v>
      </c>
      <c r="L326" s="77">
        <v>120</v>
      </c>
      <c r="M326" s="106">
        <v>310.5</v>
      </c>
      <c r="N326" s="114">
        <f t="shared" ref="N326:N389" si="34">IF(SUM(L326:M326)&gt;0,SUM(L326:M326)," ")</f>
        <v>430.5</v>
      </c>
      <c r="O326" s="65" t="s">
        <v>406</v>
      </c>
      <c r="P326" s="66"/>
      <c r="Q326" s="67"/>
      <c r="R326" s="134">
        <v>1.35</v>
      </c>
      <c r="S326" s="78">
        <v>483253.35</v>
      </c>
      <c r="T326" s="78"/>
      <c r="U326" s="79">
        <v>2239644.85</v>
      </c>
      <c r="V326" s="113">
        <f t="shared" si="30"/>
        <v>2239644.85</v>
      </c>
      <c r="W326" s="95">
        <f t="shared" si="31"/>
        <v>0</v>
      </c>
      <c r="X326" s="80"/>
      <c r="Y326" s="108">
        <v>414</v>
      </c>
      <c r="Z326" s="115">
        <f t="shared" ref="Z326:Z389" si="35">IF(SUM(X326:Y326)&gt;0,SUM(X326:Y326)," ")</f>
        <v>414</v>
      </c>
      <c r="AA326" s="81"/>
      <c r="AB326" s="82"/>
      <c r="AC326" s="83"/>
      <c r="AD326" s="84">
        <v>1.8</v>
      </c>
    </row>
    <row r="327" spans="1:30" ht="15" customHeight="1">
      <c r="A327" s="23">
        <v>358</v>
      </c>
      <c r="B327" s="24" t="s">
        <v>49</v>
      </c>
      <c r="C327" s="24" t="s">
        <v>42</v>
      </c>
      <c r="D327" s="25">
        <v>2</v>
      </c>
      <c r="E327" s="24" t="s">
        <v>544</v>
      </c>
      <c r="F327" s="26">
        <v>2893</v>
      </c>
      <c r="G327" s="75">
        <v>362585.1</v>
      </c>
      <c r="H327" s="75">
        <v>133285.29999999999</v>
      </c>
      <c r="I327" s="76">
        <v>324696.25</v>
      </c>
      <c r="J327" s="112">
        <f t="shared" si="32"/>
        <v>457981.55</v>
      </c>
      <c r="K327" s="92">
        <f t="shared" si="33"/>
        <v>0.291027662577237</v>
      </c>
      <c r="L327" s="77">
        <v>200</v>
      </c>
      <c r="M327" s="106">
        <v>414</v>
      </c>
      <c r="N327" s="114">
        <f t="shared" si="34"/>
        <v>614</v>
      </c>
      <c r="O327" s="65" t="s">
        <v>406</v>
      </c>
      <c r="P327" s="66"/>
      <c r="Q327" s="67"/>
      <c r="R327" s="134">
        <v>1.8</v>
      </c>
      <c r="S327" s="78">
        <v>344360.15</v>
      </c>
      <c r="T327" s="78">
        <v>140950.54999999999</v>
      </c>
      <c r="U327" s="79">
        <v>331614.90000000002</v>
      </c>
      <c r="V327" s="113">
        <f t="shared" si="30"/>
        <v>472565.45</v>
      </c>
      <c r="W327" s="95">
        <f t="shared" si="31"/>
        <v>0.29826672686291389</v>
      </c>
      <c r="X327" s="80">
        <v>200</v>
      </c>
      <c r="Y327" s="108">
        <v>414</v>
      </c>
      <c r="Z327" s="115">
        <f t="shared" si="35"/>
        <v>614</v>
      </c>
      <c r="AA327" s="81" t="s">
        <v>406</v>
      </c>
      <c r="AB327" s="82"/>
      <c r="AC327" s="83"/>
      <c r="AD327" s="84">
        <v>1.8</v>
      </c>
    </row>
    <row r="328" spans="1:30" ht="15" customHeight="1">
      <c r="A328" s="23">
        <v>749</v>
      </c>
      <c r="B328" s="24" t="s">
        <v>263</v>
      </c>
      <c r="C328" s="24" t="s">
        <v>257</v>
      </c>
      <c r="D328" s="25">
        <v>2</v>
      </c>
      <c r="E328" s="24" t="s">
        <v>544</v>
      </c>
      <c r="F328" s="26">
        <v>2600</v>
      </c>
      <c r="G328" s="75"/>
      <c r="H328" s="75"/>
      <c r="I328" s="76"/>
      <c r="J328" s="112" t="str">
        <f t="shared" si="32"/>
        <v xml:space="preserve"> </v>
      </c>
      <c r="K328" s="92" t="str">
        <f t="shared" si="33"/>
        <v xml:space="preserve"> </v>
      </c>
      <c r="L328" s="77"/>
      <c r="M328" s="106"/>
      <c r="N328" s="114" t="str">
        <f t="shared" si="34"/>
        <v xml:space="preserve"> </v>
      </c>
      <c r="O328" s="65"/>
      <c r="P328" s="66"/>
      <c r="Q328" s="67"/>
      <c r="R328" s="134"/>
      <c r="S328" s="78"/>
      <c r="T328" s="78"/>
      <c r="U328" s="79"/>
      <c r="V328" s="113" t="str">
        <f t="shared" si="30"/>
        <v xml:space="preserve"> </v>
      </c>
      <c r="W328" s="95" t="str">
        <f t="shared" si="31"/>
        <v xml:space="preserve"> </v>
      </c>
      <c r="X328" s="80"/>
      <c r="Y328" s="108"/>
      <c r="Z328" s="115" t="str">
        <f t="shared" si="35"/>
        <v xml:space="preserve"> </v>
      </c>
      <c r="AA328" s="81"/>
      <c r="AB328" s="82"/>
      <c r="AC328" s="83"/>
      <c r="AD328" s="84"/>
    </row>
    <row r="329" spans="1:30" ht="15" customHeight="1">
      <c r="A329" s="23">
        <v>957</v>
      </c>
      <c r="B329" s="24" t="s">
        <v>354</v>
      </c>
      <c r="C329" s="24" t="s">
        <v>355</v>
      </c>
      <c r="D329" s="25">
        <v>8</v>
      </c>
      <c r="E329" s="24" t="s">
        <v>541</v>
      </c>
      <c r="F329" s="26">
        <v>5129</v>
      </c>
      <c r="G329" s="75"/>
      <c r="H329" s="75"/>
      <c r="I329" s="76"/>
      <c r="J329" s="112" t="str">
        <f t="shared" si="32"/>
        <v xml:space="preserve"> </v>
      </c>
      <c r="K329" s="92" t="str">
        <f t="shared" si="33"/>
        <v xml:space="preserve"> </v>
      </c>
      <c r="L329" s="77"/>
      <c r="M329" s="106"/>
      <c r="N329" s="114" t="str">
        <f t="shared" si="34"/>
        <v xml:space="preserve"> </v>
      </c>
      <c r="O329" s="65"/>
      <c r="P329" s="66"/>
      <c r="Q329" s="67"/>
      <c r="R329" s="134"/>
      <c r="S329" s="78">
        <v>66740</v>
      </c>
      <c r="T329" s="78">
        <v>262296</v>
      </c>
      <c r="U329" s="79">
        <v>497968</v>
      </c>
      <c r="V329" s="113">
        <f t="shared" si="30"/>
        <v>760264</v>
      </c>
      <c r="W329" s="95">
        <f t="shared" si="31"/>
        <v>0.34500647143623792</v>
      </c>
      <c r="X329" s="80">
        <v>175</v>
      </c>
      <c r="Y329" s="108">
        <v>437</v>
      </c>
      <c r="Z329" s="115">
        <f t="shared" si="35"/>
        <v>612</v>
      </c>
      <c r="AA329" s="81" t="s">
        <v>399</v>
      </c>
      <c r="AB329" s="82" t="s">
        <v>538</v>
      </c>
      <c r="AC329" s="83"/>
      <c r="AD329" s="84">
        <v>1.9</v>
      </c>
    </row>
    <row r="330" spans="1:30" ht="15" customHeight="1">
      <c r="A330" s="23">
        <v>750</v>
      </c>
      <c r="B330" s="24" t="s">
        <v>264</v>
      </c>
      <c r="C330" s="24" t="s">
        <v>257</v>
      </c>
      <c r="D330" s="25">
        <v>4</v>
      </c>
      <c r="E330" s="24" t="s">
        <v>543</v>
      </c>
      <c r="F330" s="26">
        <v>1310</v>
      </c>
      <c r="G330" s="75"/>
      <c r="H330" s="75"/>
      <c r="I330" s="76"/>
      <c r="J330" s="112" t="str">
        <f t="shared" si="32"/>
        <v xml:space="preserve"> </v>
      </c>
      <c r="K330" s="92" t="str">
        <f t="shared" si="33"/>
        <v xml:space="preserve"> </v>
      </c>
      <c r="L330" s="77"/>
      <c r="M330" s="106"/>
      <c r="N330" s="114" t="str">
        <f t="shared" si="34"/>
        <v xml:space="preserve"> </v>
      </c>
      <c r="O330" s="65"/>
      <c r="P330" s="66"/>
      <c r="Q330" s="67"/>
      <c r="R330" s="134"/>
      <c r="S330" s="78">
        <v>59760</v>
      </c>
      <c r="T330" s="78">
        <v>171693.05</v>
      </c>
      <c r="U330" s="79">
        <v>187780</v>
      </c>
      <c r="V330" s="113">
        <f t="shared" si="30"/>
        <v>359473.05</v>
      </c>
      <c r="W330" s="95">
        <f t="shared" si="31"/>
        <v>0.47762426140151532</v>
      </c>
      <c r="X330" s="80">
        <v>350</v>
      </c>
      <c r="Y330" s="108">
        <v>460</v>
      </c>
      <c r="Z330" s="115">
        <f t="shared" si="35"/>
        <v>810</v>
      </c>
      <c r="AA330" s="81" t="s">
        <v>408</v>
      </c>
      <c r="AB330" s="82" t="s">
        <v>538</v>
      </c>
      <c r="AC330" s="83"/>
      <c r="AD330" s="84">
        <v>2</v>
      </c>
    </row>
    <row r="331" spans="1:30" ht="15" customHeight="1">
      <c r="A331" s="23">
        <v>625</v>
      </c>
      <c r="B331" s="24" t="s">
        <v>196</v>
      </c>
      <c r="C331" s="24" t="s">
        <v>185</v>
      </c>
      <c r="D331" s="25">
        <v>9</v>
      </c>
      <c r="E331" s="24" t="s">
        <v>32</v>
      </c>
      <c r="F331" s="26">
        <v>337</v>
      </c>
      <c r="G331" s="75">
        <v>0</v>
      </c>
      <c r="H331" s="75">
        <v>18310</v>
      </c>
      <c r="I331" s="76">
        <v>25362</v>
      </c>
      <c r="J331" s="112">
        <f t="shared" si="32"/>
        <v>43672</v>
      </c>
      <c r="K331" s="92">
        <f t="shared" si="33"/>
        <v>0.41926176955486355</v>
      </c>
      <c r="L331" s="77">
        <v>222</v>
      </c>
      <c r="M331" s="106">
        <v>460</v>
      </c>
      <c r="N331" s="114">
        <f t="shared" si="34"/>
        <v>682</v>
      </c>
      <c r="O331" s="65" t="s">
        <v>405</v>
      </c>
      <c r="P331" s="66"/>
      <c r="Q331" s="67"/>
      <c r="R331" s="134">
        <v>2</v>
      </c>
      <c r="S331" s="78">
        <v>4200</v>
      </c>
      <c r="T331" s="78">
        <v>32084</v>
      </c>
      <c r="U331" s="79">
        <v>35433</v>
      </c>
      <c r="V331" s="113">
        <f t="shared" si="30"/>
        <v>67517</v>
      </c>
      <c r="W331" s="95">
        <f t="shared" si="31"/>
        <v>0.47519883881096614</v>
      </c>
      <c r="X331" s="80">
        <v>192</v>
      </c>
      <c r="Y331" s="108">
        <v>345</v>
      </c>
      <c r="Z331" s="115">
        <f t="shared" si="35"/>
        <v>537</v>
      </c>
      <c r="AA331" s="81" t="s">
        <v>405</v>
      </c>
      <c r="AB331" s="82"/>
      <c r="AC331" s="83"/>
      <c r="AD331" s="84">
        <v>1.5</v>
      </c>
    </row>
    <row r="332" spans="1:30" ht="15" customHeight="1">
      <c r="A332" s="23">
        <v>751</v>
      </c>
      <c r="B332" s="24" t="s">
        <v>265</v>
      </c>
      <c r="C332" s="24" t="s">
        <v>257</v>
      </c>
      <c r="D332" s="25">
        <v>6</v>
      </c>
      <c r="E332" s="24" t="s">
        <v>380</v>
      </c>
      <c r="F332" s="26">
        <v>2562</v>
      </c>
      <c r="G332" s="75"/>
      <c r="H332" s="75"/>
      <c r="I332" s="76"/>
      <c r="J332" s="112" t="str">
        <f t="shared" si="32"/>
        <v xml:space="preserve"> </v>
      </c>
      <c r="K332" s="92" t="str">
        <f t="shared" si="33"/>
        <v xml:space="preserve"> </v>
      </c>
      <c r="L332" s="77"/>
      <c r="M332" s="106"/>
      <c r="N332" s="114" t="str">
        <f t="shared" si="34"/>
        <v xml:space="preserve"> </v>
      </c>
      <c r="O332" s="65"/>
      <c r="P332" s="66"/>
      <c r="Q332" s="67"/>
      <c r="R332" s="134"/>
      <c r="S332" s="78"/>
      <c r="T332" s="78"/>
      <c r="U332" s="79"/>
      <c r="V332" s="113" t="str">
        <f t="shared" si="30"/>
        <v xml:space="preserve"> </v>
      </c>
      <c r="W332" s="95" t="str">
        <f t="shared" si="31"/>
        <v xml:space="preserve"> </v>
      </c>
      <c r="X332" s="80"/>
      <c r="Y332" s="108"/>
      <c r="Z332" s="115" t="str">
        <f t="shared" si="35"/>
        <v xml:space="preserve"> </v>
      </c>
      <c r="AA332" s="81"/>
      <c r="AB332" s="82"/>
      <c r="AC332" s="83"/>
      <c r="AD332" s="84"/>
    </row>
    <row r="333" spans="1:30" ht="15" customHeight="1">
      <c r="A333" s="23">
        <v>713</v>
      </c>
      <c r="B333" s="24" t="s">
        <v>238</v>
      </c>
      <c r="C333" s="24" t="s">
        <v>226</v>
      </c>
      <c r="D333" s="25">
        <v>6</v>
      </c>
      <c r="E333" s="24" t="s">
        <v>380</v>
      </c>
      <c r="F333" s="26">
        <v>3398</v>
      </c>
      <c r="G333" s="75"/>
      <c r="H333" s="75"/>
      <c r="I333" s="76"/>
      <c r="J333" s="112" t="str">
        <f t="shared" si="32"/>
        <v xml:space="preserve"> </v>
      </c>
      <c r="K333" s="92" t="str">
        <f t="shared" si="33"/>
        <v xml:space="preserve"> </v>
      </c>
      <c r="L333" s="77"/>
      <c r="M333" s="106"/>
      <c r="N333" s="114" t="str">
        <f t="shared" si="34"/>
        <v xml:space="preserve"> </v>
      </c>
      <c r="O333" s="65"/>
      <c r="P333" s="66"/>
      <c r="Q333" s="67"/>
      <c r="R333" s="134"/>
      <c r="S333" s="78"/>
      <c r="T333" s="78"/>
      <c r="U333" s="79"/>
      <c r="V333" s="113" t="str">
        <f t="shared" si="30"/>
        <v xml:space="preserve"> </v>
      </c>
      <c r="W333" s="95" t="str">
        <f t="shared" si="31"/>
        <v xml:space="preserve"> </v>
      </c>
      <c r="X333" s="80"/>
      <c r="Y333" s="108"/>
      <c r="Z333" s="115" t="str">
        <f t="shared" si="35"/>
        <v xml:space="preserve"> </v>
      </c>
      <c r="AA333" s="81"/>
      <c r="AB333" s="82"/>
      <c r="AC333" s="83"/>
      <c r="AD333" s="84"/>
    </row>
    <row r="334" spans="1:30" ht="15" customHeight="1">
      <c r="A334" s="23">
        <v>940</v>
      </c>
      <c r="B334" s="24" t="s">
        <v>340</v>
      </c>
      <c r="C334" s="24" t="s">
        <v>342</v>
      </c>
      <c r="D334" s="25">
        <v>9</v>
      </c>
      <c r="E334" s="24" t="s">
        <v>32</v>
      </c>
      <c r="F334" s="26">
        <v>184</v>
      </c>
      <c r="G334" s="75">
        <v>1947</v>
      </c>
      <c r="H334" s="75">
        <v>9403</v>
      </c>
      <c r="I334" s="76">
        <v>5675</v>
      </c>
      <c r="J334" s="112">
        <f t="shared" si="32"/>
        <v>15078</v>
      </c>
      <c r="K334" s="92">
        <f t="shared" si="33"/>
        <v>0.62362382278816819</v>
      </c>
      <c r="L334" s="77">
        <v>140</v>
      </c>
      <c r="M334" s="106">
        <v>207</v>
      </c>
      <c r="N334" s="114">
        <f t="shared" si="34"/>
        <v>347</v>
      </c>
      <c r="O334" s="65" t="s">
        <v>408</v>
      </c>
      <c r="P334" s="66" t="s">
        <v>409</v>
      </c>
      <c r="Q334" s="67"/>
      <c r="R334" s="134">
        <v>0.9</v>
      </c>
      <c r="S334" s="78">
        <v>6806</v>
      </c>
      <c r="T334" s="78"/>
      <c r="U334" s="79"/>
      <c r="V334" s="113">
        <v>20235</v>
      </c>
      <c r="W334" s="95" t="str">
        <f t="shared" si="31"/>
        <v xml:space="preserve"> </v>
      </c>
      <c r="X334" s="80">
        <v>450</v>
      </c>
      <c r="Y334" s="108"/>
      <c r="Z334" s="115">
        <f t="shared" si="35"/>
        <v>450</v>
      </c>
      <c r="AA334" s="81" t="s">
        <v>399</v>
      </c>
      <c r="AB334" s="82" t="s">
        <v>407</v>
      </c>
      <c r="AC334" s="83"/>
      <c r="AD334" s="84">
        <v>0</v>
      </c>
    </row>
    <row r="335" spans="1:30" ht="15" customHeight="1">
      <c r="A335" s="23">
        <v>941</v>
      </c>
      <c r="B335" s="24" t="s">
        <v>341</v>
      </c>
      <c r="C335" s="24" t="s">
        <v>342</v>
      </c>
      <c r="D335" s="25">
        <v>4</v>
      </c>
      <c r="E335" s="24" t="s">
        <v>543</v>
      </c>
      <c r="F335" s="26">
        <v>2137</v>
      </c>
      <c r="G335" s="75">
        <v>84510</v>
      </c>
      <c r="H335" s="75">
        <v>156585</v>
      </c>
      <c r="I335" s="76">
        <v>243836</v>
      </c>
      <c r="J335" s="112">
        <f t="shared" si="32"/>
        <v>400421</v>
      </c>
      <c r="K335" s="92">
        <f t="shared" si="33"/>
        <v>0.39105091890784949</v>
      </c>
      <c r="L335" s="77">
        <v>150</v>
      </c>
      <c r="M335" s="106">
        <v>345</v>
      </c>
      <c r="N335" s="114">
        <f t="shared" si="34"/>
        <v>495</v>
      </c>
      <c r="O335" s="65" t="s">
        <v>399</v>
      </c>
      <c r="P335" s="66"/>
      <c r="Q335" s="67"/>
      <c r="R335" s="134">
        <v>1.5</v>
      </c>
      <c r="S335" s="78">
        <v>74500</v>
      </c>
      <c r="T335" s="78">
        <v>106847</v>
      </c>
      <c r="U335" s="79">
        <v>160426</v>
      </c>
      <c r="V335" s="113">
        <f t="shared" si="30"/>
        <v>267273</v>
      </c>
      <c r="W335" s="95">
        <f t="shared" si="31"/>
        <v>0.39976727914903487</v>
      </c>
      <c r="X335" s="80">
        <v>110</v>
      </c>
      <c r="Y335" s="108">
        <v>322</v>
      </c>
      <c r="Z335" s="115">
        <f t="shared" si="35"/>
        <v>432</v>
      </c>
      <c r="AA335" s="81" t="s">
        <v>399</v>
      </c>
      <c r="AB335" s="82"/>
      <c r="AC335" s="83"/>
      <c r="AD335" s="84">
        <v>1.4</v>
      </c>
    </row>
    <row r="336" spans="1:30" ht="15" customHeight="1">
      <c r="A336" s="23">
        <v>989</v>
      </c>
      <c r="B336" s="24" t="s">
        <v>373</v>
      </c>
      <c r="C336" s="24" t="s">
        <v>387</v>
      </c>
      <c r="D336" s="25">
        <v>7</v>
      </c>
      <c r="E336" s="24" t="s">
        <v>540</v>
      </c>
      <c r="F336" s="26">
        <v>1026</v>
      </c>
      <c r="G336" s="75">
        <v>31487</v>
      </c>
      <c r="H336" s="75"/>
      <c r="I336" s="76"/>
      <c r="J336" s="112">
        <v>109554</v>
      </c>
      <c r="K336" s="92" t="str">
        <f t="shared" si="33"/>
        <v xml:space="preserve"> </v>
      </c>
      <c r="L336" s="77">
        <v>130</v>
      </c>
      <c r="M336" s="106">
        <v>184</v>
      </c>
      <c r="N336" s="114">
        <f t="shared" si="34"/>
        <v>314</v>
      </c>
      <c r="O336" s="65" t="s">
        <v>408</v>
      </c>
      <c r="P336" s="66" t="s">
        <v>399</v>
      </c>
      <c r="Q336" s="67"/>
      <c r="R336" s="134">
        <v>0.8</v>
      </c>
      <c r="S336" s="78">
        <v>64800</v>
      </c>
      <c r="T336" s="78"/>
      <c r="U336" s="79"/>
      <c r="V336" s="113">
        <v>101310</v>
      </c>
      <c r="W336" s="95" t="str">
        <f t="shared" si="31"/>
        <v xml:space="preserve"> </v>
      </c>
      <c r="X336" s="80">
        <v>60</v>
      </c>
      <c r="Y336" s="108">
        <v>184</v>
      </c>
      <c r="Z336" s="115">
        <f t="shared" si="35"/>
        <v>244</v>
      </c>
      <c r="AA336" s="81" t="s">
        <v>399</v>
      </c>
      <c r="AB336" s="82"/>
      <c r="AC336" s="83"/>
      <c r="AD336" s="84">
        <v>0.8</v>
      </c>
    </row>
    <row r="337" spans="1:30" ht="15" customHeight="1">
      <c r="A337" s="23">
        <v>942</v>
      </c>
      <c r="B337" s="24" t="s">
        <v>342</v>
      </c>
      <c r="C337" s="24" t="s">
        <v>342</v>
      </c>
      <c r="D337" s="25">
        <v>1</v>
      </c>
      <c r="E337" s="24" t="s">
        <v>542</v>
      </c>
      <c r="F337" s="26">
        <v>41618</v>
      </c>
      <c r="G337" s="75">
        <v>533414.98</v>
      </c>
      <c r="H337" s="75">
        <v>2022583.07</v>
      </c>
      <c r="I337" s="76">
        <v>3556361.11</v>
      </c>
      <c r="J337" s="112">
        <f t="shared" si="32"/>
        <v>5578944.1799999997</v>
      </c>
      <c r="K337" s="92">
        <f t="shared" si="33"/>
        <v>0.36253868200559775</v>
      </c>
      <c r="L337" s="77">
        <v>240</v>
      </c>
      <c r="M337" s="106">
        <v>338.5</v>
      </c>
      <c r="N337" s="114">
        <f t="shared" si="34"/>
        <v>578.5</v>
      </c>
      <c r="O337" s="65" t="s">
        <v>406</v>
      </c>
      <c r="P337" s="66"/>
      <c r="Q337" s="67"/>
      <c r="R337" s="134">
        <v>1.47</v>
      </c>
      <c r="S337" s="78">
        <v>2489495.9</v>
      </c>
      <c r="T337" s="78">
        <v>1162238.7</v>
      </c>
      <c r="U337" s="79">
        <v>3791665.9</v>
      </c>
      <c r="V337" s="113">
        <f t="shared" si="30"/>
        <v>4953904.5999999996</v>
      </c>
      <c r="W337" s="95">
        <f t="shared" si="31"/>
        <v>0.23461063420559211</v>
      </c>
      <c r="X337" s="80">
        <v>73.099999999999994</v>
      </c>
      <c r="Y337" s="108">
        <v>310.5</v>
      </c>
      <c r="Z337" s="115">
        <f t="shared" si="35"/>
        <v>383.6</v>
      </c>
      <c r="AA337" s="81" t="s">
        <v>400</v>
      </c>
      <c r="AB337" s="82"/>
      <c r="AC337" s="83"/>
      <c r="AD337" s="84">
        <v>1.35</v>
      </c>
    </row>
    <row r="338" spans="1:30" ht="15" customHeight="1">
      <c r="A338" s="23">
        <v>342</v>
      </c>
      <c r="B338" s="24" t="s">
        <v>39</v>
      </c>
      <c r="C338" s="24" t="s">
        <v>20</v>
      </c>
      <c r="D338" s="25">
        <v>6</v>
      </c>
      <c r="E338" s="24" t="s">
        <v>380</v>
      </c>
      <c r="F338" s="26">
        <v>2968</v>
      </c>
      <c r="G338" s="75">
        <v>100704</v>
      </c>
      <c r="H338" s="75"/>
      <c r="I338" s="76"/>
      <c r="J338" s="112">
        <v>899595</v>
      </c>
      <c r="K338" s="92" t="str">
        <f t="shared" si="33"/>
        <v xml:space="preserve"> </v>
      </c>
      <c r="L338" s="77">
        <v>100</v>
      </c>
      <c r="M338" s="106">
        <v>621</v>
      </c>
      <c r="N338" s="114">
        <f t="shared" si="34"/>
        <v>721</v>
      </c>
      <c r="O338" s="65" t="s">
        <v>408</v>
      </c>
      <c r="P338" s="66"/>
      <c r="Q338" s="67"/>
      <c r="R338" s="134">
        <v>2.7</v>
      </c>
      <c r="S338" s="78">
        <v>142928</v>
      </c>
      <c r="T338" s="78"/>
      <c r="U338" s="79"/>
      <c r="V338" s="113">
        <v>448913</v>
      </c>
      <c r="W338" s="95" t="str">
        <f t="shared" si="31"/>
        <v xml:space="preserve"> </v>
      </c>
      <c r="X338" s="80">
        <v>175</v>
      </c>
      <c r="Y338" s="108">
        <v>230</v>
      </c>
      <c r="Z338" s="115">
        <f t="shared" si="35"/>
        <v>405</v>
      </c>
      <c r="AA338" s="81" t="s">
        <v>408</v>
      </c>
      <c r="AB338" s="82" t="s">
        <v>538</v>
      </c>
      <c r="AC338" s="83"/>
      <c r="AD338" s="84">
        <v>1</v>
      </c>
    </row>
    <row r="339" spans="1:30" ht="15" customHeight="1">
      <c r="A339" s="23">
        <v>884</v>
      </c>
      <c r="B339" s="24" t="s">
        <v>312</v>
      </c>
      <c r="C339" s="24" t="s">
        <v>311</v>
      </c>
      <c r="D339" s="25">
        <v>4</v>
      </c>
      <c r="E339" s="24" t="s">
        <v>543</v>
      </c>
      <c r="F339" s="26">
        <v>2418</v>
      </c>
      <c r="G339" s="75"/>
      <c r="H339" s="75"/>
      <c r="I339" s="76"/>
      <c r="J339" s="112" t="str">
        <f t="shared" si="32"/>
        <v xml:space="preserve"> </v>
      </c>
      <c r="K339" s="92" t="str">
        <f t="shared" si="33"/>
        <v xml:space="preserve"> </v>
      </c>
      <c r="L339" s="77"/>
      <c r="M339" s="106"/>
      <c r="N339" s="114" t="str">
        <f t="shared" si="34"/>
        <v xml:space="preserve"> </v>
      </c>
      <c r="O339" s="65"/>
      <c r="P339" s="66"/>
      <c r="Q339" s="67"/>
      <c r="R339" s="134"/>
      <c r="S339" s="78"/>
      <c r="T339" s="78"/>
      <c r="U339" s="79"/>
      <c r="V339" s="113" t="str">
        <f t="shared" si="30"/>
        <v xml:space="preserve"> </v>
      </c>
      <c r="W339" s="95" t="str">
        <f t="shared" si="31"/>
        <v xml:space="preserve"> </v>
      </c>
      <c r="X339" s="80"/>
      <c r="Y339" s="108"/>
      <c r="Z339" s="115" t="str">
        <f t="shared" si="35"/>
        <v xml:space="preserve"> </v>
      </c>
      <c r="AA339" s="81"/>
      <c r="AB339" s="82"/>
      <c r="AC339" s="83"/>
      <c r="AD339" s="84"/>
    </row>
    <row r="340" spans="1:30" ht="15" customHeight="1">
      <c r="A340" s="23">
        <v>958</v>
      </c>
      <c r="B340" s="24" t="s">
        <v>355</v>
      </c>
      <c r="C340" s="24" t="s">
        <v>355</v>
      </c>
      <c r="D340" s="25">
        <v>9</v>
      </c>
      <c r="E340" s="24" t="s">
        <v>32</v>
      </c>
      <c r="F340" s="26">
        <v>1057</v>
      </c>
      <c r="G340" s="75"/>
      <c r="H340" s="75"/>
      <c r="I340" s="76"/>
      <c r="J340" s="112" t="str">
        <f t="shared" si="32"/>
        <v xml:space="preserve"> </v>
      </c>
      <c r="K340" s="92" t="str">
        <f t="shared" si="33"/>
        <v xml:space="preserve"> </v>
      </c>
      <c r="L340" s="77"/>
      <c r="M340" s="106"/>
      <c r="N340" s="114" t="str">
        <f t="shared" si="34"/>
        <v xml:space="preserve"> </v>
      </c>
      <c r="O340" s="65"/>
      <c r="P340" s="66"/>
      <c r="Q340" s="67"/>
      <c r="R340" s="134"/>
      <c r="S340" s="78"/>
      <c r="T340" s="78"/>
      <c r="U340" s="79"/>
      <c r="V340" s="113" t="str">
        <f t="shared" si="30"/>
        <v xml:space="preserve"> </v>
      </c>
      <c r="W340" s="95" t="str">
        <f t="shared" si="31"/>
        <v xml:space="preserve"> </v>
      </c>
      <c r="X340" s="80"/>
      <c r="Y340" s="108"/>
      <c r="Z340" s="115" t="str">
        <f t="shared" si="35"/>
        <v xml:space="preserve"> </v>
      </c>
      <c r="AA340" s="81"/>
      <c r="AB340" s="82"/>
      <c r="AC340" s="83"/>
      <c r="AD340" s="84"/>
    </row>
    <row r="341" spans="1:30" ht="15" customHeight="1">
      <c r="A341" s="23">
        <v>446</v>
      </c>
      <c r="B341" s="24" t="s">
        <v>109</v>
      </c>
      <c r="C341" s="24" t="s">
        <v>97</v>
      </c>
      <c r="D341" s="25">
        <v>6</v>
      </c>
      <c r="E341" s="24" t="s">
        <v>380</v>
      </c>
      <c r="F341" s="26">
        <v>4224</v>
      </c>
      <c r="G341" s="75"/>
      <c r="H341" s="75"/>
      <c r="I341" s="76"/>
      <c r="J341" s="112" t="str">
        <f t="shared" si="32"/>
        <v xml:space="preserve"> </v>
      </c>
      <c r="K341" s="92" t="str">
        <f t="shared" si="33"/>
        <v xml:space="preserve"> </v>
      </c>
      <c r="L341" s="77"/>
      <c r="M341" s="106"/>
      <c r="N341" s="114" t="str">
        <f t="shared" si="34"/>
        <v xml:space="preserve"> </v>
      </c>
      <c r="O341" s="65"/>
      <c r="P341" s="66"/>
      <c r="Q341" s="67"/>
      <c r="R341" s="134"/>
      <c r="S341" s="78"/>
      <c r="T341" s="78"/>
      <c r="U341" s="79"/>
      <c r="V341" s="113" t="str">
        <f t="shared" si="30"/>
        <v xml:space="preserve"> </v>
      </c>
      <c r="W341" s="95" t="str">
        <f t="shared" si="31"/>
        <v xml:space="preserve"> </v>
      </c>
      <c r="X341" s="80"/>
      <c r="Y341" s="108"/>
      <c r="Z341" s="115" t="str">
        <f t="shared" si="35"/>
        <v xml:space="preserve"> </v>
      </c>
      <c r="AA341" s="81"/>
      <c r="AB341" s="82"/>
      <c r="AC341" s="83"/>
      <c r="AD341" s="84"/>
    </row>
    <row r="342" spans="1:30" ht="15" customHeight="1">
      <c r="A342" s="23">
        <v>500</v>
      </c>
      <c r="B342" s="24" t="s">
        <v>120</v>
      </c>
      <c r="C342" s="24" t="s">
        <v>112</v>
      </c>
      <c r="D342" s="25">
        <v>9</v>
      </c>
      <c r="E342" s="24" t="s">
        <v>32</v>
      </c>
      <c r="F342" s="26">
        <v>431</v>
      </c>
      <c r="G342" s="75">
        <v>16961</v>
      </c>
      <c r="H342" s="75">
        <v>55316</v>
      </c>
      <c r="I342" s="76">
        <v>56943</v>
      </c>
      <c r="J342" s="112">
        <f t="shared" si="32"/>
        <v>112259</v>
      </c>
      <c r="K342" s="92">
        <f t="shared" si="33"/>
        <v>0.49275336498632627</v>
      </c>
      <c r="L342" s="77">
        <v>481</v>
      </c>
      <c r="M342" s="106">
        <v>391</v>
      </c>
      <c r="N342" s="114">
        <f t="shared" si="34"/>
        <v>872</v>
      </c>
      <c r="O342" s="65" t="s">
        <v>405</v>
      </c>
      <c r="P342" s="66"/>
      <c r="Q342" s="67"/>
      <c r="R342" s="134">
        <v>1.7</v>
      </c>
      <c r="S342" s="78">
        <v>18912</v>
      </c>
      <c r="T342" s="78">
        <v>34080</v>
      </c>
      <c r="U342" s="79">
        <v>85783</v>
      </c>
      <c r="V342" s="113">
        <f t="shared" si="30"/>
        <v>119863</v>
      </c>
      <c r="W342" s="95">
        <f t="shared" si="31"/>
        <v>0.28432460392281189</v>
      </c>
      <c r="X342" s="80">
        <v>457</v>
      </c>
      <c r="Y342" s="108">
        <v>598</v>
      </c>
      <c r="Z342" s="115">
        <f t="shared" si="35"/>
        <v>1055</v>
      </c>
      <c r="AA342" s="81" t="s">
        <v>405</v>
      </c>
      <c r="AB342" s="82" t="s">
        <v>538</v>
      </c>
      <c r="AC342" s="83"/>
      <c r="AD342" s="84">
        <v>2.6</v>
      </c>
    </row>
    <row r="343" spans="1:30" ht="15" customHeight="1">
      <c r="A343" s="23">
        <v>631</v>
      </c>
      <c r="B343" s="24" t="s">
        <v>202</v>
      </c>
      <c r="C343" s="24" t="s">
        <v>185</v>
      </c>
      <c r="D343" s="25">
        <v>4</v>
      </c>
      <c r="E343" s="24" t="s">
        <v>543</v>
      </c>
      <c r="F343" s="26">
        <v>477</v>
      </c>
      <c r="G343" s="75"/>
      <c r="H343" s="75"/>
      <c r="I343" s="76"/>
      <c r="J343" s="112" t="str">
        <f t="shared" si="32"/>
        <v xml:space="preserve"> </v>
      </c>
      <c r="K343" s="92" t="str">
        <f t="shared" si="33"/>
        <v xml:space="preserve"> </v>
      </c>
      <c r="L343" s="77"/>
      <c r="M343" s="106"/>
      <c r="N343" s="114" t="str">
        <f t="shared" si="34"/>
        <v xml:space="preserve"> </v>
      </c>
      <c r="O343" s="65"/>
      <c r="P343" s="66"/>
      <c r="Q343" s="67"/>
      <c r="R343" s="134"/>
      <c r="S343" s="78"/>
      <c r="T343" s="78"/>
      <c r="U343" s="79"/>
      <c r="V343" s="113" t="str">
        <f t="shared" si="30"/>
        <v xml:space="preserve"> </v>
      </c>
      <c r="W343" s="95" t="str">
        <f t="shared" si="31"/>
        <v xml:space="preserve"> </v>
      </c>
      <c r="X343" s="80"/>
      <c r="Y343" s="108"/>
      <c r="Z343" s="115" t="str">
        <f t="shared" si="35"/>
        <v xml:space="preserve"> </v>
      </c>
      <c r="AA343" s="81"/>
      <c r="AB343" s="82"/>
      <c r="AC343" s="83"/>
      <c r="AD343" s="84"/>
    </row>
    <row r="344" spans="1:30" ht="15" customHeight="1">
      <c r="A344" s="23">
        <v>908</v>
      </c>
      <c r="B344" s="24" t="s">
        <v>322</v>
      </c>
      <c r="C344" s="24" t="s">
        <v>321</v>
      </c>
      <c r="D344" s="25">
        <v>9</v>
      </c>
      <c r="E344" s="24" t="s">
        <v>32</v>
      </c>
      <c r="F344" s="26">
        <v>1485</v>
      </c>
      <c r="G344" s="75">
        <v>0</v>
      </c>
      <c r="H344" s="75">
        <v>41500</v>
      </c>
      <c r="I344" s="76">
        <v>51251.6</v>
      </c>
      <c r="J344" s="112">
        <f t="shared" si="32"/>
        <v>92751.6</v>
      </c>
      <c r="K344" s="92">
        <f t="shared" si="33"/>
        <v>0.44743163460252972</v>
      </c>
      <c r="L344" s="77">
        <v>250</v>
      </c>
      <c r="M344" s="106">
        <v>276</v>
      </c>
      <c r="N344" s="114">
        <f t="shared" si="34"/>
        <v>526</v>
      </c>
      <c r="O344" s="65" t="s">
        <v>408</v>
      </c>
      <c r="P344" s="66"/>
      <c r="Q344" s="67"/>
      <c r="R344" s="134">
        <v>1.2</v>
      </c>
      <c r="S344" s="78">
        <v>0</v>
      </c>
      <c r="T344" s="78">
        <v>65334</v>
      </c>
      <c r="U344" s="79">
        <v>55936</v>
      </c>
      <c r="V344" s="113">
        <f t="shared" si="30"/>
        <v>121270</v>
      </c>
      <c r="W344" s="95">
        <f t="shared" si="31"/>
        <v>0.5387482477117177</v>
      </c>
      <c r="X344" s="80">
        <v>422.4</v>
      </c>
      <c r="Y344" s="108">
        <v>345</v>
      </c>
      <c r="Z344" s="115">
        <f t="shared" si="35"/>
        <v>767.4</v>
      </c>
      <c r="AA344" s="81" t="s">
        <v>405</v>
      </c>
      <c r="AB344" s="82" t="s">
        <v>539</v>
      </c>
      <c r="AC344" s="83"/>
      <c r="AD344" s="84">
        <v>1.5</v>
      </c>
    </row>
    <row r="345" spans="1:30" ht="15" customHeight="1">
      <c r="A345" s="23">
        <v>909</v>
      </c>
      <c r="B345" s="24" t="s">
        <v>323</v>
      </c>
      <c r="C345" s="24" t="s">
        <v>321</v>
      </c>
      <c r="D345" s="25">
        <v>8</v>
      </c>
      <c r="E345" s="24" t="s">
        <v>541</v>
      </c>
      <c r="F345" s="26">
        <v>1508</v>
      </c>
      <c r="G345" s="75">
        <v>39516</v>
      </c>
      <c r="H345" s="75">
        <v>33108</v>
      </c>
      <c r="I345" s="76">
        <v>90010</v>
      </c>
      <c r="J345" s="112">
        <f t="shared" si="32"/>
        <v>123118</v>
      </c>
      <c r="K345" s="92">
        <f t="shared" si="33"/>
        <v>0.26891275036956414</v>
      </c>
      <c r="L345" s="77">
        <v>185</v>
      </c>
      <c r="M345" s="106">
        <v>345</v>
      </c>
      <c r="N345" s="114">
        <f t="shared" si="34"/>
        <v>530</v>
      </c>
      <c r="O345" s="65" t="s">
        <v>405</v>
      </c>
      <c r="P345" s="66"/>
      <c r="Q345" s="67"/>
      <c r="R345" s="134">
        <v>1.5</v>
      </c>
      <c r="S345" s="78">
        <v>27314</v>
      </c>
      <c r="T345" s="78">
        <v>93053</v>
      </c>
      <c r="U345" s="79">
        <v>233618</v>
      </c>
      <c r="V345" s="113">
        <f t="shared" si="30"/>
        <v>326671</v>
      </c>
      <c r="W345" s="95">
        <f t="shared" si="31"/>
        <v>0.28485234379543944</v>
      </c>
      <c r="X345" s="80">
        <v>267</v>
      </c>
      <c r="Y345" s="108">
        <v>552</v>
      </c>
      <c r="Z345" s="115">
        <f t="shared" si="35"/>
        <v>819</v>
      </c>
      <c r="AA345" s="81" t="s">
        <v>405</v>
      </c>
      <c r="AB345" s="82" t="s">
        <v>538</v>
      </c>
      <c r="AC345" s="83"/>
      <c r="AD345" s="84">
        <v>2.4</v>
      </c>
    </row>
    <row r="346" spans="1:30" ht="15" customHeight="1">
      <c r="A346" s="23">
        <v>501</v>
      </c>
      <c r="B346" s="24" t="s">
        <v>121</v>
      </c>
      <c r="C346" s="24" t="s">
        <v>112</v>
      </c>
      <c r="D346" s="25">
        <v>6</v>
      </c>
      <c r="E346" s="24" t="s">
        <v>380</v>
      </c>
      <c r="F346" s="26">
        <v>442</v>
      </c>
      <c r="G346" s="75">
        <v>11724</v>
      </c>
      <c r="H346" s="75"/>
      <c r="I346" s="76"/>
      <c r="J346" s="112">
        <v>102149.95</v>
      </c>
      <c r="K346" s="92" t="str">
        <f t="shared" si="33"/>
        <v xml:space="preserve"> </v>
      </c>
      <c r="L346" s="77">
        <v>100</v>
      </c>
      <c r="M346" s="106">
        <v>460</v>
      </c>
      <c r="N346" s="114">
        <f t="shared" si="34"/>
        <v>560</v>
      </c>
      <c r="O346" s="65" t="s">
        <v>478</v>
      </c>
      <c r="P346" s="66"/>
      <c r="Q346" s="67"/>
      <c r="R346" s="134">
        <v>2</v>
      </c>
      <c r="S346" s="78">
        <v>7100</v>
      </c>
      <c r="T346" s="78"/>
      <c r="U346" s="79"/>
      <c r="V346" s="113">
        <v>154070.5</v>
      </c>
      <c r="W346" s="95" t="str">
        <f t="shared" si="31"/>
        <v xml:space="preserve"> </v>
      </c>
      <c r="X346" s="80">
        <v>200</v>
      </c>
      <c r="Y346" s="108">
        <v>690</v>
      </c>
      <c r="Z346" s="115">
        <f t="shared" si="35"/>
        <v>890</v>
      </c>
      <c r="AA346" s="81" t="s">
        <v>399</v>
      </c>
      <c r="AB346" s="82"/>
      <c r="AC346" s="83"/>
      <c r="AD346" s="84">
        <v>3</v>
      </c>
    </row>
    <row r="347" spans="1:30" ht="15" customHeight="1">
      <c r="A347" s="23">
        <v>753</v>
      </c>
      <c r="B347" s="24" t="s">
        <v>588</v>
      </c>
      <c r="C347" s="24" t="s">
        <v>257</v>
      </c>
      <c r="D347" s="25">
        <v>8</v>
      </c>
      <c r="E347" s="24" t="s">
        <v>541</v>
      </c>
      <c r="F347" s="26">
        <f>866+298</f>
        <v>1164</v>
      </c>
      <c r="G347" s="75"/>
      <c r="H347" s="75"/>
      <c r="I347" s="76"/>
      <c r="J347" s="112" t="str">
        <f t="shared" si="32"/>
        <v xml:space="preserve"> </v>
      </c>
      <c r="K347" s="92" t="str">
        <f t="shared" si="33"/>
        <v xml:space="preserve"> </v>
      </c>
      <c r="L347" s="77"/>
      <c r="M347" s="106"/>
      <c r="N347" s="114" t="str">
        <f t="shared" si="34"/>
        <v xml:space="preserve"> </v>
      </c>
      <c r="O347" s="65"/>
      <c r="P347" s="66"/>
      <c r="Q347" s="67"/>
      <c r="R347" s="134"/>
      <c r="S347" s="78"/>
      <c r="T347" s="78"/>
      <c r="U347" s="79"/>
      <c r="V347" s="113" t="str">
        <f t="shared" si="30"/>
        <v xml:space="preserve"> </v>
      </c>
      <c r="W347" s="95" t="str">
        <f t="shared" si="31"/>
        <v xml:space="preserve"> </v>
      </c>
      <c r="X347" s="80"/>
      <c r="Y347" s="108"/>
      <c r="Z347" s="115" t="str">
        <f t="shared" si="35"/>
        <v xml:space="preserve"> </v>
      </c>
      <c r="AA347" s="81"/>
      <c r="AB347" s="82"/>
      <c r="AC347" s="83"/>
      <c r="AD347" s="84"/>
    </row>
    <row r="348" spans="1:30" ht="15" customHeight="1">
      <c r="A348" s="23">
        <v>943</v>
      </c>
      <c r="B348" s="24" t="s">
        <v>343</v>
      </c>
      <c r="C348" s="24" t="s">
        <v>342</v>
      </c>
      <c r="D348" s="25">
        <v>7</v>
      </c>
      <c r="E348" s="24" t="s">
        <v>540</v>
      </c>
      <c r="F348" s="26">
        <v>708</v>
      </c>
      <c r="G348" s="75">
        <v>9500</v>
      </c>
      <c r="H348" s="75">
        <v>26061</v>
      </c>
      <c r="I348" s="76">
        <v>75870</v>
      </c>
      <c r="J348" s="112">
        <f t="shared" si="32"/>
        <v>101931</v>
      </c>
      <c r="K348" s="92">
        <f t="shared" si="33"/>
        <v>0.25567295523442329</v>
      </c>
      <c r="L348" s="77">
        <v>120</v>
      </c>
      <c r="M348" s="106">
        <v>345</v>
      </c>
      <c r="N348" s="114">
        <f t="shared" si="34"/>
        <v>465</v>
      </c>
      <c r="O348" s="65" t="s">
        <v>399</v>
      </c>
      <c r="P348" s="66" t="s">
        <v>478</v>
      </c>
      <c r="Q348" s="67"/>
      <c r="R348" s="134">
        <v>1.5</v>
      </c>
      <c r="S348" s="78">
        <v>38000</v>
      </c>
      <c r="T348" s="78">
        <v>30085</v>
      </c>
      <c r="U348" s="79">
        <v>37788</v>
      </c>
      <c r="V348" s="113">
        <f t="shared" si="30"/>
        <v>67873</v>
      </c>
      <c r="W348" s="95">
        <f t="shared" si="31"/>
        <v>0.44325431320259895</v>
      </c>
      <c r="X348" s="80">
        <v>310</v>
      </c>
      <c r="Y348" s="108">
        <v>345</v>
      </c>
      <c r="Z348" s="115">
        <f t="shared" si="35"/>
        <v>655</v>
      </c>
      <c r="AA348" s="81" t="s">
        <v>399</v>
      </c>
      <c r="AB348" s="82" t="s">
        <v>554</v>
      </c>
      <c r="AC348" s="83"/>
      <c r="AD348" s="84">
        <v>1.5</v>
      </c>
    </row>
    <row r="349" spans="1:30" ht="15" customHeight="1">
      <c r="A349" s="23">
        <v>944</v>
      </c>
      <c r="B349" s="24" t="s">
        <v>344</v>
      </c>
      <c r="C349" s="24" t="s">
        <v>342</v>
      </c>
      <c r="D349" s="25">
        <v>2</v>
      </c>
      <c r="E349" s="24" t="s">
        <v>544</v>
      </c>
      <c r="F349" s="26">
        <v>5902</v>
      </c>
      <c r="G349" s="75">
        <v>120134.6</v>
      </c>
      <c r="H349" s="75">
        <v>328596.34999999998</v>
      </c>
      <c r="I349" s="76">
        <v>425438.55</v>
      </c>
      <c r="J349" s="112">
        <f t="shared" si="32"/>
        <v>754034.89999999991</v>
      </c>
      <c r="K349" s="92">
        <f t="shared" si="33"/>
        <v>0.43578400681453872</v>
      </c>
      <c r="L349" s="77">
        <v>150</v>
      </c>
      <c r="M349" s="106">
        <v>230</v>
      </c>
      <c r="N349" s="114">
        <f t="shared" si="34"/>
        <v>380</v>
      </c>
      <c r="O349" s="65" t="s">
        <v>399</v>
      </c>
      <c r="P349" s="66" t="s">
        <v>406</v>
      </c>
      <c r="Q349" s="67"/>
      <c r="R349" s="134">
        <v>1</v>
      </c>
      <c r="S349" s="78">
        <v>116947.75</v>
      </c>
      <c r="T349" s="78">
        <v>375632.9</v>
      </c>
      <c r="U349" s="79">
        <v>293650.40000000002</v>
      </c>
      <c r="V349" s="113">
        <f t="shared" si="30"/>
        <v>669283.30000000005</v>
      </c>
      <c r="W349" s="95">
        <f t="shared" si="31"/>
        <v>0.56124648560631951</v>
      </c>
      <c r="X349" s="80">
        <v>176</v>
      </c>
      <c r="Y349" s="108">
        <v>184</v>
      </c>
      <c r="Z349" s="115">
        <f t="shared" si="35"/>
        <v>360</v>
      </c>
      <c r="AA349" s="81" t="s">
        <v>399</v>
      </c>
      <c r="AB349" s="82" t="s">
        <v>406</v>
      </c>
      <c r="AC349" s="83" t="s">
        <v>539</v>
      </c>
      <c r="AD349" s="84">
        <v>0.8</v>
      </c>
    </row>
    <row r="350" spans="1:30" ht="15" customHeight="1">
      <c r="A350" s="23">
        <v>945</v>
      </c>
      <c r="B350" s="24" t="s">
        <v>345</v>
      </c>
      <c r="C350" s="24" t="s">
        <v>342</v>
      </c>
      <c r="D350" s="25">
        <v>9</v>
      </c>
      <c r="E350" s="24" t="s">
        <v>32</v>
      </c>
      <c r="F350" s="26">
        <v>927</v>
      </c>
      <c r="G350" s="75">
        <v>15650</v>
      </c>
      <c r="H350" s="75">
        <v>46257.5</v>
      </c>
      <c r="I350" s="76">
        <v>22634.2</v>
      </c>
      <c r="J350" s="112">
        <f t="shared" si="32"/>
        <v>68891.7</v>
      </c>
      <c r="K350" s="92">
        <f t="shared" si="33"/>
        <v>0.67145243911821018</v>
      </c>
      <c r="L350" s="77">
        <v>255</v>
      </c>
      <c r="M350" s="106">
        <v>130</v>
      </c>
      <c r="N350" s="114">
        <f t="shared" si="34"/>
        <v>385</v>
      </c>
      <c r="O350" s="65" t="s">
        <v>399</v>
      </c>
      <c r="P350" s="66" t="s">
        <v>478</v>
      </c>
      <c r="Q350" s="67"/>
      <c r="R350" s="134">
        <v>1</v>
      </c>
      <c r="S350" s="78">
        <v>26050</v>
      </c>
      <c r="T350" s="78">
        <v>29380</v>
      </c>
      <c r="U350" s="79">
        <v>37234.5</v>
      </c>
      <c r="V350" s="113">
        <f t="shared" si="30"/>
        <v>66614.5</v>
      </c>
      <c r="W350" s="95">
        <f t="shared" si="31"/>
        <v>0.44104511780468214</v>
      </c>
      <c r="X350" s="80">
        <v>130</v>
      </c>
      <c r="Y350" s="108">
        <v>230</v>
      </c>
      <c r="Z350" s="115">
        <f t="shared" si="35"/>
        <v>360</v>
      </c>
      <c r="AA350" s="81" t="s">
        <v>408</v>
      </c>
      <c r="AB350" s="82"/>
      <c r="AC350" s="83"/>
      <c r="AD350" s="84">
        <v>1</v>
      </c>
    </row>
    <row r="351" spans="1:30" ht="15" customHeight="1">
      <c r="A351" s="23">
        <v>593</v>
      </c>
      <c r="B351" s="24" t="s">
        <v>173</v>
      </c>
      <c r="C351" s="24" t="s">
        <v>164</v>
      </c>
      <c r="D351" s="25">
        <v>2</v>
      </c>
      <c r="E351" s="24" t="s">
        <v>544</v>
      </c>
      <c r="F351" s="26">
        <v>5305</v>
      </c>
      <c r="G351" s="75">
        <v>0</v>
      </c>
      <c r="H351" s="75">
        <v>259754</v>
      </c>
      <c r="I351" s="76">
        <v>588862</v>
      </c>
      <c r="J351" s="112">
        <f t="shared" si="32"/>
        <v>848616</v>
      </c>
      <c r="K351" s="92">
        <f t="shared" si="33"/>
        <v>0.30609132988300952</v>
      </c>
      <c r="L351" s="77">
        <v>111</v>
      </c>
      <c r="M351" s="106">
        <v>276</v>
      </c>
      <c r="N351" s="114">
        <f t="shared" si="34"/>
        <v>387</v>
      </c>
      <c r="O351" s="65" t="s">
        <v>405</v>
      </c>
      <c r="P351" s="66"/>
      <c r="Q351" s="67"/>
      <c r="R351" s="134">
        <v>1.2</v>
      </c>
      <c r="S351" s="78">
        <v>1990</v>
      </c>
      <c r="T351" s="78">
        <v>336000</v>
      </c>
      <c r="U351" s="79">
        <v>551000</v>
      </c>
      <c r="V351" s="113">
        <f t="shared" si="30"/>
        <v>887000</v>
      </c>
      <c r="W351" s="95">
        <f t="shared" si="31"/>
        <v>0.37880496054114993</v>
      </c>
      <c r="X351" s="80">
        <v>175</v>
      </c>
      <c r="Y351" s="108">
        <v>276</v>
      </c>
      <c r="Z351" s="115">
        <f t="shared" si="35"/>
        <v>451</v>
      </c>
      <c r="AA351" s="81" t="s">
        <v>399</v>
      </c>
      <c r="AB351" s="82" t="s">
        <v>538</v>
      </c>
      <c r="AC351" s="83"/>
      <c r="AD351" s="84">
        <v>1.2</v>
      </c>
    </row>
    <row r="352" spans="1:30" ht="15" customHeight="1">
      <c r="A352" s="23">
        <v>344</v>
      </c>
      <c r="B352" s="24" t="s">
        <v>40</v>
      </c>
      <c r="C352" s="24" t="s">
        <v>20</v>
      </c>
      <c r="D352" s="25">
        <v>8</v>
      </c>
      <c r="E352" s="24" t="s">
        <v>541</v>
      </c>
      <c r="F352" s="26">
        <v>902</v>
      </c>
      <c r="G352" s="119"/>
      <c r="H352" s="75"/>
      <c r="I352" s="76"/>
      <c r="J352" s="112" t="str">
        <f t="shared" si="32"/>
        <v xml:space="preserve"> </v>
      </c>
      <c r="K352" s="92" t="str">
        <f t="shared" si="33"/>
        <v xml:space="preserve"> </v>
      </c>
      <c r="L352" s="77"/>
      <c r="M352" s="106"/>
      <c r="N352" s="114" t="str">
        <f t="shared" si="34"/>
        <v xml:space="preserve"> </v>
      </c>
      <c r="O352" s="65" t="s">
        <v>416</v>
      </c>
      <c r="P352" s="66"/>
      <c r="Q352" s="67"/>
      <c r="R352" s="134"/>
      <c r="S352" s="78">
        <v>18524</v>
      </c>
      <c r="T352" s="78">
        <v>33000</v>
      </c>
      <c r="U352" s="79">
        <v>76221</v>
      </c>
      <c r="V352" s="113">
        <f t="shared" si="30"/>
        <v>109221</v>
      </c>
      <c r="W352" s="95">
        <f t="shared" si="31"/>
        <v>0.3021396984096465</v>
      </c>
      <c r="X352" s="80">
        <v>100</v>
      </c>
      <c r="Y352" s="108">
        <v>575</v>
      </c>
      <c r="Z352" s="115">
        <f t="shared" si="35"/>
        <v>675</v>
      </c>
      <c r="AA352" s="81" t="s">
        <v>408</v>
      </c>
      <c r="AB352" s="82"/>
      <c r="AC352" s="83"/>
      <c r="AD352" s="84">
        <v>2.5</v>
      </c>
    </row>
    <row r="353" spans="1:30" ht="15" customHeight="1">
      <c r="A353" s="23">
        <v>551</v>
      </c>
      <c r="B353" s="24" t="s">
        <v>547</v>
      </c>
      <c r="C353" s="24" t="s">
        <v>129</v>
      </c>
      <c r="D353" s="25">
        <v>2</v>
      </c>
      <c r="E353" s="24" t="s">
        <v>544</v>
      </c>
      <c r="F353" s="26">
        <v>5396</v>
      </c>
      <c r="G353" s="75">
        <v>235248</v>
      </c>
      <c r="H353" s="75">
        <v>300581</v>
      </c>
      <c r="I353" s="76">
        <v>564504</v>
      </c>
      <c r="J353" s="112">
        <f t="shared" si="32"/>
        <v>865085</v>
      </c>
      <c r="K353" s="92">
        <f t="shared" si="33"/>
        <v>0.34745834224382577</v>
      </c>
      <c r="L353" s="77">
        <v>100</v>
      </c>
      <c r="M353" s="106">
        <v>345</v>
      </c>
      <c r="N353" s="114">
        <f t="shared" si="34"/>
        <v>445</v>
      </c>
      <c r="O353" s="65" t="s">
        <v>399</v>
      </c>
      <c r="P353" s="66"/>
      <c r="Q353" s="67"/>
      <c r="R353" s="134">
        <v>2.5</v>
      </c>
      <c r="S353" s="78">
        <v>632592</v>
      </c>
      <c r="T353" s="78">
        <v>244313</v>
      </c>
      <c r="U353" s="79">
        <v>527711</v>
      </c>
      <c r="V353" s="113">
        <f t="shared" si="30"/>
        <v>772024</v>
      </c>
      <c r="W353" s="95">
        <f t="shared" si="31"/>
        <v>0.31645777851465756</v>
      </c>
      <c r="X353" s="80">
        <v>80</v>
      </c>
      <c r="Y353" s="108">
        <v>345</v>
      </c>
      <c r="Z353" s="115">
        <f t="shared" si="35"/>
        <v>425</v>
      </c>
      <c r="AA353" s="81" t="s">
        <v>399</v>
      </c>
      <c r="AB353" s="82"/>
      <c r="AC353" s="83"/>
      <c r="AD353" s="84">
        <v>1.5</v>
      </c>
    </row>
    <row r="354" spans="1:30" ht="15" customHeight="1">
      <c r="A354" s="23">
        <v>885</v>
      </c>
      <c r="B354" s="24" t="s">
        <v>313</v>
      </c>
      <c r="C354" s="24" t="s">
        <v>311</v>
      </c>
      <c r="D354" s="25">
        <v>4</v>
      </c>
      <c r="E354" s="24" t="s">
        <v>543</v>
      </c>
      <c r="F354" s="26">
        <v>1737</v>
      </c>
      <c r="G354" s="75">
        <v>47110</v>
      </c>
      <c r="H354" s="75">
        <v>51004</v>
      </c>
      <c r="I354" s="76">
        <v>107078</v>
      </c>
      <c r="J354" s="112">
        <f t="shared" si="32"/>
        <v>158082</v>
      </c>
      <c r="K354" s="92">
        <f t="shared" si="33"/>
        <v>0.32264267911590189</v>
      </c>
      <c r="L354" s="77">
        <v>64</v>
      </c>
      <c r="M354" s="106">
        <v>241.5</v>
      </c>
      <c r="N354" s="114">
        <f t="shared" si="34"/>
        <v>305.5</v>
      </c>
      <c r="O354" s="65" t="s">
        <v>399</v>
      </c>
      <c r="P354" s="66"/>
      <c r="Q354" s="67"/>
      <c r="R354" s="134">
        <v>1.05</v>
      </c>
      <c r="S354" s="78">
        <v>52640</v>
      </c>
      <c r="T354" s="78">
        <v>124119</v>
      </c>
      <c r="U354" s="79">
        <v>144303</v>
      </c>
      <c r="V354" s="113">
        <f t="shared" si="30"/>
        <v>268422</v>
      </c>
      <c r="W354" s="95">
        <f t="shared" si="31"/>
        <v>0.46240248563828601</v>
      </c>
      <c r="X354" s="80">
        <v>180</v>
      </c>
      <c r="Y354" s="108">
        <v>310.5</v>
      </c>
      <c r="Z354" s="115">
        <f t="shared" si="35"/>
        <v>490.5</v>
      </c>
      <c r="AA354" s="81" t="s">
        <v>399</v>
      </c>
      <c r="AB354" s="82"/>
      <c r="AC354" s="83"/>
      <c r="AD354" s="84">
        <v>1.35</v>
      </c>
    </row>
    <row r="355" spans="1:30" ht="15" customHeight="1">
      <c r="A355" s="23">
        <v>552</v>
      </c>
      <c r="B355" s="24" t="s">
        <v>142</v>
      </c>
      <c r="C355" s="24" t="s">
        <v>129</v>
      </c>
      <c r="D355" s="25">
        <v>6</v>
      </c>
      <c r="E355" s="24" t="s">
        <v>380</v>
      </c>
      <c r="F355" s="26">
        <v>3910</v>
      </c>
      <c r="G355" s="75"/>
      <c r="H355" s="75"/>
      <c r="I355" s="76"/>
      <c r="J355" s="112" t="str">
        <f t="shared" si="32"/>
        <v xml:space="preserve"> </v>
      </c>
      <c r="K355" s="92" t="str">
        <f t="shared" si="33"/>
        <v xml:space="preserve"> </v>
      </c>
      <c r="L355" s="77"/>
      <c r="M355" s="106"/>
      <c r="N355" s="114" t="str">
        <f t="shared" si="34"/>
        <v xml:space="preserve"> </v>
      </c>
      <c r="O355" s="65"/>
      <c r="P355" s="66"/>
      <c r="Q355" s="67"/>
      <c r="R355" s="134"/>
      <c r="S355" s="78"/>
      <c r="T355" s="78"/>
      <c r="U355" s="79"/>
      <c r="V355" s="113" t="str">
        <f t="shared" si="30"/>
        <v xml:space="preserve"> </v>
      </c>
      <c r="W355" s="95" t="str">
        <f t="shared" si="31"/>
        <v xml:space="preserve"> </v>
      </c>
      <c r="X355" s="80"/>
      <c r="Y355" s="108"/>
      <c r="Z355" s="115" t="str">
        <f t="shared" si="35"/>
        <v xml:space="preserve"> </v>
      </c>
      <c r="AA355" s="81"/>
      <c r="AB355" s="82"/>
      <c r="AC355" s="83"/>
      <c r="AD355" s="84"/>
    </row>
    <row r="356" spans="1:30" ht="15" customHeight="1">
      <c r="A356" s="23">
        <v>447</v>
      </c>
      <c r="B356" s="24" t="s">
        <v>546</v>
      </c>
      <c r="C356" s="24" t="s">
        <v>97</v>
      </c>
      <c r="D356" s="25">
        <v>4</v>
      </c>
      <c r="E356" s="24" t="s">
        <v>543</v>
      </c>
      <c r="F356" s="26">
        <v>416</v>
      </c>
      <c r="G356" s="75">
        <v>1200</v>
      </c>
      <c r="H356" s="75">
        <v>51660</v>
      </c>
      <c r="I356" s="76">
        <v>54821</v>
      </c>
      <c r="J356" s="112">
        <f t="shared" si="32"/>
        <v>106481</v>
      </c>
      <c r="K356" s="92">
        <f t="shared" si="33"/>
        <v>0.48515697636198007</v>
      </c>
      <c r="L356" s="77">
        <v>444</v>
      </c>
      <c r="M356" s="106">
        <v>667</v>
      </c>
      <c r="N356" s="114">
        <f t="shared" si="34"/>
        <v>1111</v>
      </c>
      <c r="O356" s="65" t="s">
        <v>405</v>
      </c>
      <c r="P356" s="66"/>
      <c r="Q356" s="67"/>
      <c r="R356" s="134">
        <v>2.9</v>
      </c>
      <c r="S356" s="78">
        <v>0</v>
      </c>
      <c r="T356" s="78">
        <v>66498.5</v>
      </c>
      <c r="U356" s="79">
        <v>54106.75</v>
      </c>
      <c r="V356" s="113">
        <f t="shared" si="30"/>
        <v>120605.25</v>
      </c>
      <c r="W356" s="95">
        <f t="shared" si="31"/>
        <v>0.55137317819912479</v>
      </c>
      <c r="X356" s="80">
        <v>544</v>
      </c>
      <c r="Y356" s="108">
        <v>667</v>
      </c>
      <c r="Z356" s="115">
        <f t="shared" si="35"/>
        <v>1211</v>
      </c>
      <c r="AA356" s="81" t="s">
        <v>405</v>
      </c>
      <c r="AB356" s="82"/>
      <c r="AC356" s="83"/>
      <c r="AD356" s="84">
        <v>2.9</v>
      </c>
    </row>
    <row r="357" spans="1:30" ht="15" customHeight="1">
      <c r="A357" s="23">
        <v>359</v>
      </c>
      <c r="B357" s="24" t="s">
        <v>50</v>
      </c>
      <c r="C357" s="24" t="s">
        <v>42</v>
      </c>
      <c r="D357" s="25">
        <v>4</v>
      </c>
      <c r="E357" s="24" t="s">
        <v>543</v>
      </c>
      <c r="F357" s="26">
        <v>4677</v>
      </c>
      <c r="G357" s="75"/>
      <c r="H357" s="75"/>
      <c r="I357" s="76"/>
      <c r="J357" s="112" t="str">
        <f t="shared" si="32"/>
        <v xml:space="preserve"> </v>
      </c>
      <c r="K357" s="92" t="str">
        <f t="shared" si="33"/>
        <v xml:space="preserve"> </v>
      </c>
      <c r="L357" s="77"/>
      <c r="M357" s="106"/>
      <c r="N357" s="114" t="str">
        <f t="shared" si="34"/>
        <v xml:space="preserve"> </v>
      </c>
      <c r="O357" s="65"/>
      <c r="P357" s="66"/>
      <c r="Q357" s="67"/>
      <c r="R357" s="134"/>
      <c r="S357" s="78"/>
      <c r="T357" s="78"/>
      <c r="U357" s="79"/>
      <c r="V357" s="113" t="str">
        <f t="shared" si="30"/>
        <v xml:space="preserve"> </v>
      </c>
      <c r="W357" s="95" t="str">
        <f t="shared" si="31"/>
        <v xml:space="preserve"> </v>
      </c>
      <c r="X357" s="80"/>
      <c r="Y357" s="108"/>
      <c r="Z357" s="115" t="str">
        <f t="shared" si="35"/>
        <v xml:space="preserve"> </v>
      </c>
      <c r="AA357" s="81"/>
      <c r="AB357" s="82"/>
      <c r="AC357" s="83"/>
      <c r="AD357" s="84"/>
    </row>
    <row r="358" spans="1:30" ht="15" customHeight="1">
      <c r="A358" s="23">
        <v>448</v>
      </c>
      <c r="B358" s="24" t="s">
        <v>110</v>
      </c>
      <c r="C358" s="24" t="s">
        <v>97</v>
      </c>
      <c r="D358" s="25">
        <v>6</v>
      </c>
      <c r="E358" s="24" t="s">
        <v>380</v>
      </c>
      <c r="F358" s="26">
        <v>934</v>
      </c>
      <c r="G358" s="75"/>
      <c r="H358" s="75"/>
      <c r="I358" s="76"/>
      <c r="J358" s="112" t="str">
        <f t="shared" si="32"/>
        <v xml:space="preserve"> </v>
      </c>
      <c r="K358" s="92" t="str">
        <f t="shared" si="33"/>
        <v xml:space="preserve"> </v>
      </c>
      <c r="L358" s="77"/>
      <c r="M358" s="106"/>
      <c r="N358" s="114" t="str">
        <f t="shared" si="34"/>
        <v xml:space="preserve"> </v>
      </c>
      <c r="O358" s="65"/>
      <c r="P358" s="66"/>
      <c r="Q358" s="67"/>
      <c r="R358" s="134"/>
      <c r="S358" s="78"/>
      <c r="T358" s="78"/>
      <c r="U358" s="79"/>
      <c r="V358" s="113" t="str">
        <f t="shared" si="30"/>
        <v xml:space="preserve"> </v>
      </c>
      <c r="W358" s="95" t="str">
        <f t="shared" si="31"/>
        <v xml:space="preserve"> </v>
      </c>
      <c r="X358" s="80"/>
      <c r="Y358" s="108"/>
      <c r="Z358" s="115" t="str">
        <f t="shared" si="35"/>
        <v xml:space="preserve"> </v>
      </c>
      <c r="AA358" s="81"/>
      <c r="AB358" s="82"/>
      <c r="AC358" s="83"/>
      <c r="AD358" s="84"/>
    </row>
    <row r="359" spans="1:30" ht="15" customHeight="1">
      <c r="A359" s="23">
        <v>502</v>
      </c>
      <c r="B359" s="24" t="s">
        <v>122</v>
      </c>
      <c r="C359" s="24" t="s">
        <v>112</v>
      </c>
      <c r="D359" s="25">
        <v>7</v>
      </c>
      <c r="E359" s="24" t="s">
        <v>540</v>
      </c>
      <c r="F359" s="26">
        <v>804</v>
      </c>
      <c r="G359" s="75">
        <v>67880.899999999994</v>
      </c>
      <c r="H359" s="75">
        <v>127545.25</v>
      </c>
      <c r="I359" s="76">
        <v>93405.8</v>
      </c>
      <c r="J359" s="112">
        <f t="shared" si="32"/>
        <v>220951.05</v>
      </c>
      <c r="K359" s="92">
        <f t="shared" si="33"/>
        <v>0.57725568627078261</v>
      </c>
      <c r="L359" s="77">
        <v>185</v>
      </c>
      <c r="M359" s="106">
        <v>460</v>
      </c>
      <c r="N359" s="114">
        <f t="shared" si="34"/>
        <v>645</v>
      </c>
      <c r="O359" s="65" t="s">
        <v>408</v>
      </c>
      <c r="P359" s="66" t="s">
        <v>478</v>
      </c>
      <c r="Q359" s="67"/>
      <c r="R359" s="134">
        <v>2</v>
      </c>
      <c r="S359" s="78">
        <v>46299.5</v>
      </c>
      <c r="T359" s="78">
        <v>109757.1</v>
      </c>
      <c r="U359" s="79">
        <v>139944.9</v>
      </c>
      <c r="V359" s="113">
        <f t="shared" si="30"/>
        <v>249702</v>
      </c>
      <c r="W359" s="95">
        <f t="shared" si="31"/>
        <v>0.43955234639690516</v>
      </c>
      <c r="X359" s="80">
        <v>150</v>
      </c>
      <c r="Y359" s="108">
        <v>494.5</v>
      </c>
      <c r="Z359" s="115">
        <f t="shared" si="35"/>
        <v>644.5</v>
      </c>
      <c r="AA359" s="81" t="s">
        <v>408</v>
      </c>
      <c r="AB359" s="82"/>
      <c r="AC359" s="83"/>
      <c r="AD359" s="84">
        <v>2.15</v>
      </c>
    </row>
    <row r="360" spans="1:30" ht="15" customHeight="1">
      <c r="A360" s="23">
        <v>946</v>
      </c>
      <c r="B360" s="24" t="s">
        <v>346</v>
      </c>
      <c r="C360" s="24" t="s">
        <v>342</v>
      </c>
      <c r="D360" s="25">
        <v>9</v>
      </c>
      <c r="E360" s="24" t="s">
        <v>32</v>
      </c>
      <c r="F360" s="26">
        <v>235</v>
      </c>
      <c r="G360" s="75"/>
      <c r="H360" s="75"/>
      <c r="I360" s="76"/>
      <c r="J360" s="112" t="str">
        <f t="shared" si="32"/>
        <v xml:space="preserve"> </v>
      </c>
      <c r="K360" s="92" t="str">
        <f t="shared" si="33"/>
        <v xml:space="preserve"> </v>
      </c>
      <c r="L360" s="77"/>
      <c r="M360" s="106"/>
      <c r="N360" s="114" t="str">
        <f t="shared" si="34"/>
        <v xml:space="preserve"> </v>
      </c>
      <c r="O360" s="65"/>
      <c r="P360" s="66"/>
      <c r="Q360" s="67"/>
      <c r="R360" s="134"/>
      <c r="S360" s="78"/>
      <c r="T360" s="78"/>
      <c r="U360" s="79"/>
      <c r="V360" s="113" t="str">
        <f t="shared" si="30"/>
        <v xml:space="preserve"> </v>
      </c>
      <c r="W360" s="95" t="str">
        <f t="shared" si="31"/>
        <v xml:space="preserve"> </v>
      </c>
      <c r="X360" s="80"/>
      <c r="Y360" s="108"/>
      <c r="Z360" s="115" t="str">
        <f t="shared" si="35"/>
        <v xml:space="preserve"> </v>
      </c>
      <c r="AA360" s="81"/>
      <c r="AB360" s="82"/>
      <c r="AC360" s="83"/>
      <c r="AD360" s="84"/>
    </row>
    <row r="361" spans="1:30" ht="15" customHeight="1">
      <c r="A361" s="23">
        <v>888</v>
      </c>
      <c r="B361" s="24" t="s">
        <v>389</v>
      </c>
      <c r="C361" s="24" t="s">
        <v>311</v>
      </c>
      <c r="D361" s="25">
        <v>6</v>
      </c>
      <c r="E361" s="24" t="s">
        <v>380</v>
      </c>
      <c r="F361" s="26">
        <v>1120</v>
      </c>
      <c r="G361" s="75">
        <v>47423.7</v>
      </c>
      <c r="H361" s="75">
        <v>44722.15</v>
      </c>
      <c r="I361" s="76">
        <v>134762.5</v>
      </c>
      <c r="J361" s="112">
        <f t="shared" si="32"/>
        <v>179484.65</v>
      </c>
      <c r="K361" s="92">
        <f t="shared" si="33"/>
        <v>0.24916977579976896</v>
      </c>
      <c r="L361" s="77">
        <v>178</v>
      </c>
      <c r="M361" s="106">
        <v>391</v>
      </c>
      <c r="N361" s="114">
        <f t="shared" si="34"/>
        <v>569</v>
      </c>
      <c r="O361" s="65" t="s">
        <v>405</v>
      </c>
      <c r="P361" s="66" t="s">
        <v>478</v>
      </c>
      <c r="Q361" s="67"/>
      <c r="R361" s="134">
        <v>1.7</v>
      </c>
      <c r="S361" s="78">
        <v>68700</v>
      </c>
      <c r="T361" s="78">
        <v>44639.65</v>
      </c>
      <c r="U361" s="79">
        <v>142625.20000000001</v>
      </c>
      <c r="V361" s="113">
        <f t="shared" si="30"/>
        <v>187264.85</v>
      </c>
      <c r="W361" s="95">
        <f t="shared" si="31"/>
        <v>0.23837708998779003</v>
      </c>
      <c r="X361" s="80">
        <v>96</v>
      </c>
      <c r="Y361" s="108">
        <v>506</v>
      </c>
      <c r="Z361" s="115">
        <f t="shared" si="35"/>
        <v>602</v>
      </c>
      <c r="AA361" s="81" t="s">
        <v>405</v>
      </c>
      <c r="AB361" s="82"/>
      <c r="AC361" s="83"/>
      <c r="AD361" s="84">
        <v>2.2000000000000002</v>
      </c>
    </row>
    <row r="362" spans="1:30" ht="15" customHeight="1">
      <c r="A362" s="23">
        <v>626</v>
      </c>
      <c r="B362" s="24" t="s">
        <v>197</v>
      </c>
      <c r="C362" s="24" t="s">
        <v>185</v>
      </c>
      <c r="D362" s="25">
        <v>8</v>
      </c>
      <c r="E362" s="24" t="s">
        <v>541</v>
      </c>
      <c r="F362" s="26">
        <v>1873</v>
      </c>
      <c r="G362" s="75">
        <v>21502</v>
      </c>
      <c r="H362" s="75"/>
      <c r="I362" s="76"/>
      <c r="J362" s="112">
        <v>296025</v>
      </c>
      <c r="K362" s="92" t="str">
        <f t="shared" si="33"/>
        <v xml:space="preserve"> </v>
      </c>
      <c r="L362" s="77">
        <v>420</v>
      </c>
      <c r="M362" s="106">
        <v>483</v>
      </c>
      <c r="N362" s="114">
        <f t="shared" si="34"/>
        <v>903</v>
      </c>
      <c r="O362" s="65" t="s">
        <v>410</v>
      </c>
      <c r="P362" s="66"/>
      <c r="Q362" s="67"/>
      <c r="R362" s="134">
        <v>2.1</v>
      </c>
      <c r="S362" s="78">
        <v>60688</v>
      </c>
      <c r="T362" s="78"/>
      <c r="U362" s="79"/>
      <c r="V362" s="113">
        <v>331505</v>
      </c>
      <c r="W362" s="95" t="str">
        <f t="shared" si="31"/>
        <v xml:space="preserve"> </v>
      </c>
      <c r="X362" s="80">
        <v>400</v>
      </c>
      <c r="Y362" s="108">
        <v>391</v>
      </c>
      <c r="Z362" s="115">
        <f t="shared" si="35"/>
        <v>791</v>
      </c>
      <c r="AA362" s="81" t="s">
        <v>410</v>
      </c>
      <c r="AB362" s="82"/>
      <c r="AC362" s="83"/>
      <c r="AD362" s="84">
        <v>1.7</v>
      </c>
    </row>
    <row r="363" spans="1:30" ht="15" customHeight="1">
      <c r="A363" s="23">
        <v>990</v>
      </c>
      <c r="B363" s="24" t="s">
        <v>374</v>
      </c>
      <c r="C363" s="24" t="s">
        <v>387</v>
      </c>
      <c r="D363" s="25">
        <v>7</v>
      </c>
      <c r="E363" s="24" t="s">
        <v>540</v>
      </c>
      <c r="F363" s="26">
        <v>229</v>
      </c>
      <c r="G363" s="75">
        <v>1307</v>
      </c>
      <c r="H363" s="75">
        <v>13100</v>
      </c>
      <c r="I363" s="76">
        <v>10753</v>
      </c>
      <c r="J363" s="112">
        <f t="shared" si="32"/>
        <v>23853</v>
      </c>
      <c r="K363" s="92">
        <f t="shared" si="33"/>
        <v>0.54919716597492974</v>
      </c>
      <c r="L363" s="77">
        <v>100</v>
      </c>
      <c r="M363" s="106">
        <v>161</v>
      </c>
      <c r="N363" s="114">
        <f t="shared" si="34"/>
        <v>261</v>
      </c>
      <c r="O363" s="65" t="s">
        <v>399</v>
      </c>
      <c r="P363" s="66"/>
      <c r="Q363" s="67"/>
      <c r="R363" s="134">
        <v>0.7</v>
      </c>
      <c r="S363" s="78"/>
      <c r="T363" s="78">
        <v>15120</v>
      </c>
      <c r="U363" s="79">
        <v>14098</v>
      </c>
      <c r="V363" s="113">
        <f t="shared" si="30"/>
        <v>29218</v>
      </c>
      <c r="W363" s="95">
        <f t="shared" si="31"/>
        <v>0.51748921897460465</v>
      </c>
      <c r="X363" s="80">
        <v>120</v>
      </c>
      <c r="Y363" s="108">
        <v>230</v>
      </c>
      <c r="Z363" s="115">
        <f t="shared" si="35"/>
        <v>350</v>
      </c>
      <c r="AA363" s="81" t="s">
        <v>399</v>
      </c>
      <c r="AB363" s="82"/>
      <c r="AC363" s="83"/>
      <c r="AD363" s="84">
        <v>1</v>
      </c>
    </row>
    <row r="364" spans="1:30" ht="15" customHeight="1">
      <c r="A364" s="23">
        <v>991</v>
      </c>
      <c r="B364" s="24" t="s">
        <v>375</v>
      </c>
      <c r="C364" s="24" t="s">
        <v>387</v>
      </c>
      <c r="D364" s="25">
        <v>7</v>
      </c>
      <c r="E364" s="24" t="s">
        <v>540</v>
      </c>
      <c r="F364" s="26">
        <v>570</v>
      </c>
      <c r="G364" s="75">
        <v>0</v>
      </c>
      <c r="H364" s="75">
        <v>34440</v>
      </c>
      <c r="I364" s="76">
        <v>43657</v>
      </c>
      <c r="J364" s="112">
        <f t="shared" si="32"/>
        <v>78097</v>
      </c>
      <c r="K364" s="92">
        <f t="shared" si="33"/>
        <v>0.44099005083421899</v>
      </c>
      <c r="L364" s="77">
        <v>100</v>
      </c>
      <c r="M364" s="106">
        <v>161</v>
      </c>
      <c r="N364" s="114">
        <f t="shared" si="34"/>
        <v>261</v>
      </c>
      <c r="O364" s="65" t="s">
        <v>399</v>
      </c>
      <c r="P364" s="66"/>
      <c r="Q364" s="67"/>
      <c r="R364" s="134">
        <v>0.7</v>
      </c>
      <c r="S364" s="78">
        <v>0</v>
      </c>
      <c r="T364" s="78">
        <v>59890</v>
      </c>
      <c r="U364" s="79">
        <v>78380</v>
      </c>
      <c r="V364" s="113">
        <f t="shared" si="30"/>
        <v>138270</v>
      </c>
      <c r="W364" s="95">
        <f t="shared" si="31"/>
        <v>0.43313806320966225</v>
      </c>
      <c r="X364" s="80">
        <v>120</v>
      </c>
      <c r="Y364" s="108">
        <v>230</v>
      </c>
      <c r="Z364" s="115">
        <f t="shared" si="35"/>
        <v>350</v>
      </c>
      <c r="AA364" s="81" t="s">
        <v>399</v>
      </c>
      <c r="AB364" s="82"/>
      <c r="AC364" s="83"/>
      <c r="AD364" s="84">
        <v>1</v>
      </c>
    </row>
    <row r="365" spans="1:30" ht="15" customHeight="1">
      <c r="A365" s="23">
        <v>754</v>
      </c>
      <c r="B365" s="24" t="s">
        <v>266</v>
      </c>
      <c r="C365" s="24" t="s">
        <v>257</v>
      </c>
      <c r="D365" s="25">
        <v>8</v>
      </c>
      <c r="E365" s="24" t="s">
        <v>541</v>
      </c>
      <c r="F365" s="26">
        <v>893</v>
      </c>
      <c r="G365" s="75"/>
      <c r="H365" s="75"/>
      <c r="I365" s="76"/>
      <c r="J365" s="112" t="str">
        <f t="shared" si="32"/>
        <v xml:space="preserve"> </v>
      </c>
      <c r="K365" s="92" t="str">
        <f t="shared" si="33"/>
        <v xml:space="preserve"> </v>
      </c>
      <c r="L365" s="77"/>
      <c r="M365" s="106"/>
      <c r="N365" s="114" t="str">
        <f t="shared" si="34"/>
        <v xml:space="preserve"> </v>
      </c>
      <c r="O365" s="65"/>
      <c r="P365" s="66"/>
      <c r="Q365" s="67"/>
      <c r="R365" s="134"/>
      <c r="S365" s="78">
        <v>93425</v>
      </c>
      <c r="T365" s="78">
        <v>87578.3</v>
      </c>
      <c r="U365" s="79">
        <v>117799.5</v>
      </c>
      <c r="V365" s="113">
        <f t="shared" si="30"/>
        <v>205377.8</v>
      </c>
      <c r="W365" s="95">
        <f t="shared" si="31"/>
        <v>0.42642534879621852</v>
      </c>
      <c r="X365" s="80">
        <v>242</v>
      </c>
      <c r="Y365" s="108">
        <v>483</v>
      </c>
      <c r="Z365" s="115">
        <f t="shared" si="35"/>
        <v>725</v>
      </c>
      <c r="AA365" s="81" t="s">
        <v>399</v>
      </c>
      <c r="AB365" s="82" t="s">
        <v>554</v>
      </c>
      <c r="AC365" s="83"/>
      <c r="AD365" s="84">
        <v>2.1</v>
      </c>
    </row>
    <row r="366" spans="1:30" ht="15" customHeight="1">
      <c r="A366" s="23">
        <v>959</v>
      </c>
      <c r="B366" s="24" t="s">
        <v>356</v>
      </c>
      <c r="C366" s="24" t="s">
        <v>355</v>
      </c>
      <c r="D366" s="25">
        <v>9</v>
      </c>
      <c r="E366" s="24" t="s">
        <v>32</v>
      </c>
      <c r="F366" s="26">
        <v>556</v>
      </c>
      <c r="G366" s="75"/>
      <c r="H366" s="75"/>
      <c r="I366" s="76"/>
      <c r="J366" s="112" t="str">
        <f t="shared" si="32"/>
        <v xml:space="preserve"> </v>
      </c>
      <c r="K366" s="92" t="str">
        <f t="shared" si="33"/>
        <v xml:space="preserve"> </v>
      </c>
      <c r="L366" s="77"/>
      <c r="M366" s="106"/>
      <c r="N366" s="114" t="str">
        <f t="shared" si="34"/>
        <v xml:space="preserve"> </v>
      </c>
      <c r="O366" s="65"/>
      <c r="P366" s="66"/>
      <c r="Q366" s="67"/>
      <c r="R366" s="134"/>
      <c r="S366" s="78"/>
      <c r="T366" s="78"/>
      <c r="U366" s="79"/>
      <c r="V366" s="113" t="str">
        <f t="shared" si="30"/>
        <v xml:space="preserve"> </v>
      </c>
      <c r="W366" s="95" t="str">
        <f t="shared" si="31"/>
        <v xml:space="preserve"> </v>
      </c>
      <c r="X366" s="80"/>
      <c r="Y366" s="108"/>
      <c r="Z366" s="115" t="str">
        <f t="shared" si="35"/>
        <v xml:space="preserve"> </v>
      </c>
      <c r="AA366" s="81"/>
      <c r="AB366" s="82"/>
      <c r="AC366" s="83"/>
      <c r="AD366" s="84"/>
    </row>
    <row r="367" spans="1:30" ht="15" customHeight="1">
      <c r="A367" s="23">
        <v>992</v>
      </c>
      <c r="B367" s="24" t="s">
        <v>376</v>
      </c>
      <c r="C367" s="24" t="s">
        <v>387</v>
      </c>
      <c r="D367" s="25">
        <v>6</v>
      </c>
      <c r="E367" s="24" t="s">
        <v>380</v>
      </c>
      <c r="F367" s="26">
        <v>2019</v>
      </c>
      <c r="G367" s="75">
        <v>106853</v>
      </c>
      <c r="H367" s="75">
        <v>146261.6</v>
      </c>
      <c r="I367" s="76">
        <v>146844.20000000001</v>
      </c>
      <c r="J367" s="112">
        <f t="shared" si="32"/>
        <v>293105.80000000005</v>
      </c>
      <c r="K367" s="92">
        <f t="shared" si="33"/>
        <v>0.49900616091527356</v>
      </c>
      <c r="L367" s="77">
        <v>150</v>
      </c>
      <c r="M367" s="106">
        <v>230</v>
      </c>
      <c r="N367" s="114">
        <f t="shared" si="34"/>
        <v>380</v>
      </c>
      <c r="O367" s="65" t="s">
        <v>406</v>
      </c>
      <c r="P367" s="66"/>
      <c r="Q367" s="67"/>
      <c r="R367" s="134">
        <v>1</v>
      </c>
      <c r="S367" s="78">
        <v>192126</v>
      </c>
      <c r="T367" s="78">
        <v>130570.4</v>
      </c>
      <c r="U367" s="79">
        <v>288159.25</v>
      </c>
      <c r="V367" s="113">
        <f t="shared" si="30"/>
        <v>418729.65</v>
      </c>
      <c r="W367" s="95">
        <f t="shared" si="31"/>
        <v>0.31182506421506095</v>
      </c>
      <c r="X367" s="80">
        <v>180</v>
      </c>
      <c r="Y367" s="108">
        <v>460</v>
      </c>
      <c r="Z367" s="115">
        <f t="shared" si="35"/>
        <v>640</v>
      </c>
      <c r="AA367" s="81" t="s">
        <v>406</v>
      </c>
      <c r="AB367" s="82" t="s">
        <v>539</v>
      </c>
      <c r="AC367" s="83"/>
      <c r="AD367" s="84">
        <v>2</v>
      </c>
    </row>
    <row r="368" spans="1:30" ht="15" customHeight="1">
      <c r="A368" s="23">
        <v>993</v>
      </c>
      <c r="B368" s="24" t="s">
        <v>377</v>
      </c>
      <c r="C368" s="24" t="s">
        <v>387</v>
      </c>
      <c r="D368" s="25">
        <v>7</v>
      </c>
      <c r="E368" s="24" t="s">
        <v>540</v>
      </c>
      <c r="F368" s="26">
        <v>394</v>
      </c>
      <c r="G368" s="75">
        <v>7948</v>
      </c>
      <c r="H368" s="75">
        <v>42483</v>
      </c>
      <c r="I368" s="76">
        <v>19133</v>
      </c>
      <c r="J368" s="112">
        <f t="shared" si="32"/>
        <v>61616</v>
      </c>
      <c r="K368" s="92">
        <f t="shared" si="33"/>
        <v>0.6894800051934562</v>
      </c>
      <c r="L368" s="77">
        <v>220</v>
      </c>
      <c r="M368" s="106">
        <v>161</v>
      </c>
      <c r="N368" s="114">
        <f t="shared" si="34"/>
        <v>381</v>
      </c>
      <c r="O368" s="65" t="s">
        <v>399</v>
      </c>
      <c r="P368" s="66"/>
      <c r="Q368" s="67"/>
      <c r="R368" s="134">
        <v>0.7</v>
      </c>
      <c r="S368" s="78">
        <v>7682</v>
      </c>
      <c r="T368" s="78">
        <v>44678</v>
      </c>
      <c r="U368" s="79">
        <v>35502</v>
      </c>
      <c r="V368" s="113">
        <f t="shared" si="30"/>
        <v>80180</v>
      </c>
      <c r="W368" s="95">
        <f t="shared" si="31"/>
        <v>0.55722125218258922</v>
      </c>
      <c r="X368" s="80">
        <v>222</v>
      </c>
      <c r="Y368" s="108">
        <v>460</v>
      </c>
      <c r="Z368" s="115">
        <f t="shared" si="35"/>
        <v>682</v>
      </c>
      <c r="AA368" s="81" t="s">
        <v>399</v>
      </c>
      <c r="AB368" s="82" t="s">
        <v>554</v>
      </c>
      <c r="AC368" s="83"/>
      <c r="AD368" s="84">
        <v>2</v>
      </c>
    </row>
    <row r="369" spans="1:30" ht="15" customHeight="1">
      <c r="A369" s="23">
        <v>886</v>
      </c>
      <c r="B369" s="24" t="s">
        <v>314</v>
      </c>
      <c r="C369" s="24" t="s">
        <v>311</v>
      </c>
      <c r="D369" s="25">
        <v>6</v>
      </c>
      <c r="E369" s="24" t="s">
        <v>380</v>
      </c>
      <c r="F369" s="26">
        <v>2677</v>
      </c>
      <c r="G369" s="75">
        <v>18099</v>
      </c>
      <c r="H369" s="75">
        <v>162852</v>
      </c>
      <c r="I369" s="76">
        <v>261763</v>
      </c>
      <c r="J369" s="112">
        <f t="shared" si="32"/>
        <v>424615</v>
      </c>
      <c r="K369" s="92">
        <f t="shared" si="33"/>
        <v>0.38352860826866692</v>
      </c>
      <c r="L369" s="77">
        <v>180</v>
      </c>
      <c r="M369" s="106">
        <v>437</v>
      </c>
      <c r="N369" s="114">
        <f t="shared" si="34"/>
        <v>617</v>
      </c>
      <c r="O369" s="65" t="s">
        <v>399</v>
      </c>
      <c r="P369" s="66" t="s">
        <v>478</v>
      </c>
      <c r="Q369" s="67"/>
      <c r="R369" s="134">
        <v>1.9</v>
      </c>
      <c r="S369" s="78">
        <v>60375</v>
      </c>
      <c r="T369" s="78">
        <v>192570</v>
      </c>
      <c r="U369" s="79">
        <v>177128</v>
      </c>
      <c r="V369" s="113">
        <f t="shared" si="30"/>
        <v>369698</v>
      </c>
      <c r="W369" s="95">
        <f t="shared" si="31"/>
        <v>0.52088461392812513</v>
      </c>
      <c r="X369" s="80">
        <v>200</v>
      </c>
      <c r="Y369" s="108">
        <v>322</v>
      </c>
      <c r="Z369" s="115">
        <f t="shared" si="35"/>
        <v>522</v>
      </c>
      <c r="AA369" s="81" t="s">
        <v>399</v>
      </c>
      <c r="AB369" s="82"/>
      <c r="AC369" s="83"/>
      <c r="AD369" s="84">
        <v>1.4</v>
      </c>
    </row>
    <row r="370" spans="1:30" ht="15" customHeight="1">
      <c r="A370" s="23">
        <v>394</v>
      </c>
      <c r="B370" s="24" t="s">
        <v>69</v>
      </c>
      <c r="C370" s="24" t="s">
        <v>382</v>
      </c>
      <c r="D370" s="25">
        <v>8</v>
      </c>
      <c r="E370" s="24" t="s">
        <v>541</v>
      </c>
      <c r="F370" s="26">
        <v>606</v>
      </c>
      <c r="G370" s="75" t="s">
        <v>659</v>
      </c>
      <c r="H370" s="75">
        <v>31200</v>
      </c>
      <c r="I370" s="76">
        <v>99585</v>
      </c>
      <c r="J370" s="112">
        <f t="shared" si="32"/>
        <v>130785</v>
      </c>
      <c r="K370" s="92">
        <f t="shared" si="33"/>
        <v>0.23855946782887946</v>
      </c>
      <c r="L370" s="77">
        <v>155</v>
      </c>
      <c r="M370" s="106">
        <v>391</v>
      </c>
      <c r="N370" s="114">
        <f t="shared" si="34"/>
        <v>546</v>
      </c>
      <c r="O370" s="65" t="s">
        <v>406</v>
      </c>
      <c r="P370" s="66" t="s">
        <v>478</v>
      </c>
      <c r="Q370" s="67"/>
      <c r="R370" s="134">
        <v>1.7</v>
      </c>
      <c r="S370" s="78">
        <v>52360</v>
      </c>
      <c r="T370" s="78">
        <v>78201.600000000006</v>
      </c>
      <c r="U370" s="79">
        <v>71532.3</v>
      </c>
      <c r="V370" s="113">
        <f t="shared" si="30"/>
        <v>149733.90000000002</v>
      </c>
      <c r="W370" s="95">
        <f t="shared" si="31"/>
        <v>0.52227050788098084</v>
      </c>
      <c r="X370" s="80">
        <v>304</v>
      </c>
      <c r="Y370" s="108">
        <v>483</v>
      </c>
      <c r="Z370" s="115">
        <f t="shared" si="35"/>
        <v>787</v>
      </c>
      <c r="AA370" s="81" t="s">
        <v>405</v>
      </c>
      <c r="AB370" s="82"/>
      <c r="AC370" s="83"/>
      <c r="AD370" s="84">
        <v>2.1</v>
      </c>
    </row>
    <row r="371" spans="1:30" ht="15" customHeight="1">
      <c r="A371" s="23">
        <v>632</v>
      </c>
      <c r="B371" s="24" t="s">
        <v>388</v>
      </c>
      <c r="C371" s="24" t="s">
        <v>185</v>
      </c>
      <c r="D371" s="25">
        <v>2</v>
      </c>
      <c r="E371" s="24" t="s">
        <v>544</v>
      </c>
      <c r="F371" s="26">
        <v>3944</v>
      </c>
      <c r="G371" s="75">
        <v>66246</v>
      </c>
      <c r="H371" s="75">
        <v>226528.4</v>
      </c>
      <c r="I371" s="76">
        <v>192060.55</v>
      </c>
      <c r="J371" s="112">
        <f t="shared" si="32"/>
        <v>418588.94999999995</v>
      </c>
      <c r="K371" s="92">
        <f t="shared" si="33"/>
        <v>0.5411714762178983</v>
      </c>
      <c r="L371" s="77">
        <v>125</v>
      </c>
      <c r="M371" s="106">
        <v>218.5</v>
      </c>
      <c r="N371" s="114">
        <f t="shared" si="34"/>
        <v>343.5</v>
      </c>
      <c r="O371" s="65" t="s">
        <v>399</v>
      </c>
      <c r="P371" s="66"/>
      <c r="Q371" s="67"/>
      <c r="R371" s="134">
        <v>0.95</v>
      </c>
      <c r="S371" s="78">
        <v>50203</v>
      </c>
      <c r="T371" s="78">
        <v>251791.35</v>
      </c>
      <c r="U371" s="79">
        <v>307949.75</v>
      </c>
      <c r="V371" s="113">
        <f t="shared" si="30"/>
        <v>559741.1</v>
      </c>
      <c r="W371" s="95">
        <f t="shared" si="31"/>
        <v>0.44983537924944234</v>
      </c>
      <c r="X371" s="80">
        <v>160</v>
      </c>
      <c r="Y371" s="108">
        <v>368</v>
      </c>
      <c r="Z371" s="115">
        <f t="shared" si="35"/>
        <v>528</v>
      </c>
      <c r="AA371" s="81" t="s">
        <v>399</v>
      </c>
      <c r="AB371" s="82" t="s">
        <v>554</v>
      </c>
      <c r="AC371" s="83"/>
      <c r="AD371" s="84">
        <v>1.6</v>
      </c>
    </row>
    <row r="372" spans="1:30" ht="15" customHeight="1">
      <c r="A372" s="23">
        <v>995</v>
      </c>
      <c r="B372" s="24" t="s">
        <v>378</v>
      </c>
      <c r="C372" s="24" t="s">
        <v>387</v>
      </c>
      <c r="D372" s="25">
        <v>6</v>
      </c>
      <c r="E372" s="24" t="s">
        <v>380</v>
      </c>
      <c r="F372" s="26">
        <v>2171</v>
      </c>
      <c r="G372" s="75">
        <v>28380</v>
      </c>
      <c r="H372" s="75">
        <v>105720</v>
      </c>
      <c r="I372" s="76">
        <v>158860</v>
      </c>
      <c r="J372" s="112">
        <f t="shared" si="32"/>
        <v>264580</v>
      </c>
      <c r="K372" s="92">
        <f t="shared" si="33"/>
        <v>0.39957668758031595</v>
      </c>
      <c r="L372" s="77">
        <v>105</v>
      </c>
      <c r="M372" s="106">
        <v>230</v>
      </c>
      <c r="N372" s="114">
        <f t="shared" si="34"/>
        <v>335</v>
      </c>
      <c r="O372" s="65" t="s">
        <v>399</v>
      </c>
      <c r="P372" s="66" t="s">
        <v>478</v>
      </c>
      <c r="Q372" s="67"/>
      <c r="R372" s="134">
        <v>1</v>
      </c>
      <c r="S372" s="78">
        <v>67800</v>
      </c>
      <c r="T372" s="78">
        <v>114638</v>
      </c>
      <c r="U372" s="79">
        <v>569918</v>
      </c>
      <c r="V372" s="113">
        <f t="shared" si="30"/>
        <v>684556</v>
      </c>
      <c r="W372" s="95">
        <f t="shared" si="31"/>
        <v>0.16746329007415026</v>
      </c>
      <c r="X372" s="80">
        <v>100</v>
      </c>
      <c r="Y372" s="108">
        <v>805</v>
      </c>
      <c r="Z372" s="115">
        <f t="shared" si="35"/>
        <v>905</v>
      </c>
      <c r="AA372" s="81" t="s">
        <v>399</v>
      </c>
      <c r="AB372" s="82"/>
      <c r="AC372" s="83"/>
      <c r="AD372" s="84">
        <v>3.5</v>
      </c>
    </row>
    <row r="373" spans="1:30" ht="15" customHeight="1">
      <c r="A373" s="23">
        <v>553</v>
      </c>
      <c r="B373" s="24" t="s">
        <v>143</v>
      </c>
      <c r="C373" s="24" t="s">
        <v>129</v>
      </c>
      <c r="D373" s="25">
        <v>9</v>
      </c>
      <c r="E373" s="24" t="s">
        <v>32</v>
      </c>
      <c r="F373" s="26">
        <v>98</v>
      </c>
      <c r="G373" s="75" t="s">
        <v>659</v>
      </c>
      <c r="H373" s="75">
        <v>3416</v>
      </c>
      <c r="I373" s="76">
        <v>12270</v>
      </c>
      <c r="J373" s="112">
        <f t="shared" si="32"/>
        <v>15686</v>
      </c>
      <c r="K373" s="92">
        <f t="shared" si="33"/>
        <v>0.21777381104169322</v>
      </c>
      <c r="L373" s="77">
        <v>155</v>
      </c>
      <c r="M373" s="106">
        <v>391</v>
      </c>
      <c r="N373" s="114">
        <f t="shared" si="34"/>
        <v>546</v>
      </c>
      <c r="O373" s="65" t="s">
        <v>406</v>
      </c>
      <c r="P373" s="66" t="s">
        <v>478</v>
      </c>
      <c r="Q373" s="67"/>
      <c r="R373" s="134">
        <v>1.7</v>
      </c>
      <c r="S373" s="78">
        <v>62095</v>
      </c>
      <c r="T373" s="78">
        <v>1700</v>
      </c>
      <c r="U373" s="79">
        <v>9212</v>
      </c>
      <c r="V373" s="113">
        <f t="shared" si="30"/>
        <v>10912</v>
      </c>
      <c r="W373" s="95">
        <f t="shared" si="31"/>
        <v>0.15579178885630499</v>
      </c>
      <c r="X373" s="80">
        <v>100</v>
      </c>
      <c r="Y373" s="108">
        <v>345</v>
      </c>
      <c r="Z373" s="115">
        <f t="shared" si="35"/>
        <v>445</v>
      </c>
      <c r="AA373" s="81" t="s">
        <v>399</v>
      </c>
      <c r="AB373" s="82"/>
      <c r="AC373" s="83"/>
      <c r="AD373" s="84">
        <v>1.5</v>
      </c>
    </row>
    <row r="374" spans="1:30" ht="15" customHeight="1">
      <c r="A374" s="23">
        <v>594</v>
      </c>
      <c r="B374" s="24" t="s">
        <v>174</v>
      </c>
      <c r="C374" s="24" t="s">
        <v>164</v>
      </c>
      <c r="D374" s="25">
        <v>5</v>
      </c>
      <c r="E374" s="24" t="s">
        <v>548</v>
      </c>
      <c r="F374" s="26">
        <v>2393</v>
      </c>
      <c r="G374" s="75">
        <v>86400</v>
      </c>
      <c r="H374" s="75">
        <v>72153</v>
      </c>
      <c r="I374" s="76">
        <v>146495</v>
      </c>
      <c r="J374" s="112">
        <f t="shared" si="32"/>
        <v>218648</v>
      </c>
      <c r="K374" s="92">
        <f t="shared" si="33"/>
        <v>0.32999615820862754</v>
      </c>
      <c r="L374" s="77">
        <v>74</v>
      </c>
      <c r="M374" s="106">
        <v>172.5</v>
      </c>
      <c r="N374" s="114">
        <f t="shared" si="34"/>
        <v>246.5</v>
      </c>
      <c r="O374" s="65" t="s">
        <v>405</v>
      </c>
      <c r="P374" s="66"/>
      <c r="Q374" s="67"/>
      <c r="R374" s="134">
        <v>0.75</v>
      </c>
      <c r="S374" s="78">
        <v>87200</v>
      </c>
      <c r="T374" s="78">
        <v>158079</v>
      </c>
      <c r="U374" s="79">
        <v>193208</v>
      </c>
      <c r="V374" s="113">
        <f t="shared" si="30"/>
        <v>351287</v>
      </c>
      <c r="W374" s="95">
        <f t="shared" si="31"/>
        <v>0.44999957299871612</v>
      </c>
      <c r="X374" s="80">
        <v>262</v>
      </c>
      <c r="Y374" s="108">
        <v>230</v>
      </c>
      <c r="Z374" s="115">
        <f t="shared" si="35"/>
        <v>492</v>
      </c>
      <c r="AA374" s="81" t="s">
        <v>405</v>
      </c>
      <c r="AB374" s="82" t="s">
        <v>538</v>
      </c>
      <c r="AC374" s="83"/>
      <c r="AD374" s="84">
        <v>1</v>
      </c>
    </row>
    <row r="375" spans="1:30" ht="15" customHeight="1">
      <c r="A375" s="23">
        <v>554</v>
      </c>
      <c r="B375" s="24" t="s">
        <v>144</v>
      </c>
      <c r="C375" s="24" t="s">
        <v>129</v>
      </c>
      <c r="D375" s="25">
        <v>7</v>
      </c>
      <c r="E375" s="24" t="s">
        <v>540</v>
      </c>
      <c r="F375" s="26">
        <v>806</v>
      </c>
      <c r="G375" s="75">
        <v>35328</v>
      </c>
      <c r="H375" s="75">
        <v>92461</v>
      </c>
      <c r="I375" s="76">
        <v>55619</v>
      </c>
      <c r="J375" s="112">
        <f t="shared" si="32"/>
        <v>148080</v>
      </c>
      <c r="K375" s="92">
        <f t="shared" si="33"/>
        <v>0.62439897352782281</v>
      </c>
      <c r="L375" s="77">
        <v>200</v>
      </c>
      <c r="M375" s="106">
        <v>253</v>
      </c>
      <c r="N375" s="114">
        <f t="shared" si="34"/>
        <v>453</v>
      </c>
      <c r="O375" s="65" t="s">
        <v>399</v>
      </c>
      <c r="P375" s="66"/>
      <c r="Q375" s="67"/>
      <c r="R375" s="134">
        <v>1.1000000000000001</v>
      </c>
      <c r="S375" s="78">
        <v>35328</v>
      </c>
      <c r="T375" s="78">
        <v>114956</v>
      </c>
      <c r="U375" s="79">
        <v>67196</v>
      </c>
      <c r="V375" s="113">
        <f t="shared" si="30"/>
        <v>182152</v>
      </c>
      <c r="W375" s="95">
        <f t="shared" si="31"/>
        <v>0.63109930168211159</v>
      </c>
      <c r="X375" s="80">
        <v>552</v>
      </c>
      <c r="Y375" s="108">
        <v>211.6</v>
      </c>
      <c r="Z375" s="115">
        <f t="shared" si="35"/>
        <v>763.6</v>
      </c>
      <c r="AA375" s="81" t="s">
        <v>399</v>
      </c>
      <c r="AB375" s="82" t="s">
        <v>538</v>
      </c>
      <c r="AC375" s="83"/>
      <c r="AD375" s="84">
        <v>0.92</v>
      </c>
    </row>
    <row r="376" spans="1:30" ht="15" customHeight="1">
      <c r="A376" s="23">
        <v>671</v>
      </c>
      <c r="B376" s="24" t="s">
        <v>213</v>
      </c>
      <c r="C376" s="24" t="s">
        <v>209</v>
      </c>
      <c r="D376" s="25">
        <v>9</v>
      </c>
      <c r="E376" s="24" t="s">
        <v>32</v>
      </c>
      <c r="F376" s="26">
        <v>398</v>
      </c>
      <c r="G376" s="75">
        <v>19650</v>
      </c>
      <c r="H376" s="75">
        <v>26664</v>
      </c>
      <c r="I376" s="76">
        <v>27245</v>
      </c>
      <c r="J376" s="112">
        <f t="shared" si="32"/>
        <v>53909</v>
      </c>
      <c r="K376" s="92">
        <f t="shared" si="33"/>
        <v>0.49461128939509175</v>
      </c>
      <c r="L376" s="77">
        <v>296</v>
      </c>
      <c r="M376" s="106">
        <v>299</v>
      </c>
      <c r="N376" s="114">
        <f t="shared" si="34"/>
        <v>595</v>
      </c>
      <c r="O376" s="65" t="s">
        <v>658</v>
      </c>
      <c r="P376" s="66"/>
      <c r="Q376" s="67"/>
      <c r="R376" s="134">
        <v>1.3</v>
      </c>
      <c r="S376" s="78">
        <v>12826</v>
      </c>
      <c r="T376" s="78"/>
      <c r="U376" s="79"/>
      <c r="V376" s="113">
        <v>44258</v>
      </c>
      <c r="W376" s="95" t="str">
        <f t="shared" si="31"/>
        <v xml:space="preserve"> </v>
      </c>
      <c r="X376" s="80">
        <v>347</v>
      </c>
      <c r="Y376" s="108">
        <v>460</v>
      </c>
      <c r="Z376" s="115">
        <f t="shared" si="35"/>
        <v>807</v>
      </c>
      <c r="AA376" s="81" t="s">
        <v>405</v>
      </c>
      <c r="AB376" s="82" t="s">
        <v>538</v>
      </c>
      <c r="AC376" s="83"/>
      <c r="AD376" s="84">
        <v>2</v>
      </c>
    </row>
    <row r="377" spans="1:30" ht="15" customHeight="1">
      <c r="A377" s="23">
        <v>423</v>
      </c>
      <c r="B377" s="24" t="s">
        <v>92</v>
      </c>
      <c r="C377" s="24" t="s">
        <v>73</v>
      </c>
      <c r="D377" s="25">
        <v>7</v>
      </c>
      <c r="E377" s="24" t="s">
        <v>540</v>
      </c>
      <c r="F377" s="26">
        <v>178</v>
      </c>
      <c r="G377" s="75">
        <v>9835.15</v>
      </c>
      <c r="H377" s="75">
        <v>17328.2</v>
      </c>
      <c r="I377" s="76">
        <v>11612.7</v>
      </c>
      <c r="J377" s="112">
        <f t="shared" si="32"/>
        <v>28940.9</v>
      </c>
      <c r="K377" s="92">
        <f t="shared" si="33"/>
        <v>0.598744337598347</v>
      </c>
      <c r="L377" s="77">
        <v>273</v>
      </c>
      <c r="M377" s="106">
        <v>269.10000000000002</v>
      </c>
      <c r="N377" s="114">
        <f t="shared" si="34"/>
        <v>542.1</v>
      </c>
      <c r="O377" s="65" t="s">
        <v>406</v>
      </c>
      <c r="P377" s="66"/>
      <c r="Q377" s="67"/>
      <c r="R377" s="134">
        <v>1.17</v>
      </c>
      <c r="S377" s="78">
        <v>15150</v>
      </c>
      <c r="T377" s="78">
        <v>9350</v>
      </c>
      <c r="U377" s="79">
        <v>26100</v>
      </c>
      <c r="V377" s="113">
        <f t="shared" si="30"/>
        <v>35450</v>
      </c>
      <c r="W377" s="95">
        <f t="shared" si="31"/>
        <v>0.26375176304654441</v>
      </c>
      <c r="X377" s="80">
        <v>100</v>
      </c>
      <c r="Y377" s="108">
        <v>575</v>
      </c>
      <c r="Z377" s="115">
        <f t="shared" si="35"/>
        <v>675</v>
      </c>
      <c r="AA377" s="81" t="s">
        <v>399</v>
      </c>
      <c r="AB377" s="82"/>
      <c r="AC377" s="83"/>
      <c r="AD377" s="84">
        <v>2.5</v>
      </c>
    </row>
    <row r="378" spans="1:30" ht="15" customHeight="1">
      <c r="A378" s="23">
        <v>769</v>
      </c>
      <c r="B378" s="24" t="s">
        <v>276</v>
      </c>
      <c r="C378" s="24" t="s">
        <v>383</v>
      </c>
      <c r="D378" s="25">
        <v>6</v>
      </c>
      <c r="E378" s="24" t="s">
        <v>380</v>
      </c>
      <c r="F378" s="26">
        <v>2340</v>
      </c>
      <c r="G378" s="75">
        <v>77942</v>
      </c>
      <c r="H378" s="75">
        <v>223819</v>
      </c>
      <c r="I378" s="76">
        <v>197685</v>
      </c>
      <c r="J378" s="112">
        <f t="shared" si="32"/>
        <v>421504</v>
      </c>
      <c r="K378" s="92">
        <f t="shared" si="33"/>
        <v>0.53100089204372913</v>
      </c>
      <c r="L378" s="77">
        <v>180</v>
      </c>
      <c r="M378" s="106">
        <v>253</v>
      </c>
      <c r="N378" s="114">
        <f t="shared" si="34"/>
        <v>433</v>
      </c>
      <c r="O378" s="65" t="s">
        <v>412</v>
      </c>
      <c r="P378" s="66"/>
      <c r="Q378" s="67"/>
      <c r="R378" s="134">
        <v>1.1000000000000001</v>
      </c>
      <c r="S378" s="78">
        <v>73200</v>
      </c>
      <c r="T378" s="78">
        <v>155427</v>
      </c>
      <c r="U378" s="79">
        <v>149353</v>
      </c>
      <c r="V378" s="113">
        <f t="shared" si="30"/>
        <v>304780</v>
      </c>
      <c r="W378" s="95">
        <f t="shared" si="31"/>
        <v>0.50996456460397666</v>
      </c>
      <c r="X378" s="80">
        <v>132</v>
      </c>
      <c r="Y378" s="108">
        <v>230</v>
      </c>
      <c r="Z378" s="115">
        <f t="shared" si="35"/>
        <v>362</v>
      </c>
      <c r="AA378" s="81" t="s">
        <v>412</v>
      </c>
      <c r="AB378" s="82"/>
      <c r="AC378" s="83"/>
      <c r="AD378" s="84">
        <v>1</v>
      </c>
    </row>
    <row r="379" spans="1:30" ht="15" customHeight="1">
      <c r="A379" s="23">
        <v>360</v>
      </c>
      <c r="B379" s="24" t="s">
        <v>51</v>
      </c>
      <c r="C379" s="24" t="s">
        <v>42</v>
      </c>
      <c r="D379" s="25">
        <v>4</v>
      </c>
      <c r="E379" s="24" t="s">
        <v>543</v>
      </c>
      <c r="F379" s="26">
        <v>8938</v>
      </c>
      <c r="G379" s="75"/>
      <c r="H379" s="75"/>
      <c r="I379" s="76"/>
      <c r="J379" s="112" t="str">
        <f t="shared" si="32"/>
        <v xml:space="preserve"> </v>
      </c>
      <c r="K379" s="92" t="str">
        <f t="shared" si="33"/>
        <v xml:space="preserve"> </v>
      </c>
      <c r="L379" s="77"/>
      <c r="M379" s="106"/>
      <c r="N379" s="114" t="str">
        <f t="shared" si="34"/>
        <v xml:space="preserve"> </v>
      </c>
      <c r="O379" s="65"/>
      <c r="P379" s="66"/>
      <c r="Q379" s="67"/>
      <c r="R379" s="134"/>
      <c r="S379" s="78"/>
      <c r="T379" s="78"/>
      <c r="U379" s="79"/>
      <c r="V379" s="113" t="str">
        <f t="shared" si="30"/>
        <v xml:space="preserve"> </v>
      </c>
      <c r="W379" s="95" t="str">
        <f t="shared" si="31"/>
        <v xml:space="preserve"> </v>
      </c>
      <c r="X379" s="80"/>
      <c r="Y379" s="108"/>
      <c r="Z379" s="115" t="str">
        <f t="shared" si="35"/>
        <v xml:space="preserve"> </v>
      </c>
      <c r="AA379" s="81"/>
      <c r="AB379" s="82"/>
      <c r="AC379" s="83"/>
      <c r="AD379" s="84"/>
    </row>
    <row r="380" spans="1:30" ht="15" customHeight="1">
      <c r="A380" s="23">
        <v>996</v>
      </c>
      <c r="B380" s="24" t="s">
        <v>379</v>
      </c>
      <c r="C380" s="24" t="s">
        <v>387</v>
      </c>
      <c r="D380" s="25">
        <v>7</v>
      </c>
      <c r="E380" s="24" t="s">
        <v>540</v>
      </c>
      <c r="F380" s="26">
        <v>195</v>
      </c>
      <c r="G380" s="75">
        <v>0</v>
      </c>
      <c r="H380" s="75">
        <v>10932</v>
      </c>
      <c r="I380" s="76">
        <v>19590</v>
      </c>
      <c r="J380" s="112">
        <f t="shared" si="32"/>
        <v>30522</v>
      </c>
      <c r="K380" s="92">
        <f t="shared" si="33"/>
        <v>0.3581678789070179</v>
      </c>
      <c r="L380" s="77">
        <v>136</v>
      </c>
      <c r="M380" s="106">
        <v>287.5</v>
      </c>
      <c r="N380" s="114">
        <f t="shared" si="34"/>
        <v>423.5</v>
      </c>
      <c r="O380" s="65" t="s">
        <v>408</v>
      </c>
      <c r="P380" s="66" t="s">
        <v>405</v>
      </c>
      <c r="Q380" s="67"/>
      <c r="R380" s="134">
        <v>1.25</v>
      </c>
      <c r="S380" s="78">
        <v>0</v>
      </c>
      <c r="T380" s="78">
        <v>10150</v>
      </c>
      <c r="U380" s="79">
        <v>42627</v>
      </c>
      <c r="V380" s="113">
        <f t="shared" si="30"/>
        <v>52777</v>
      </c>
      <c r="W380" s="95">
        <f t="shared" si="31"/>
        <v>0.19231862364287475</v>
      </c>
      <c r="X380" s="80">
        <v>120</v>
      </c>
      <c r="Y380" s="108">
        <v>690</v>
      </c>
      <c r="Z380" s="115">
        <f t="shared" si="35"/>
        <v>810</v>
      </c>
      <c r="AA380" s="81" t="s">
        <v>408</v>
      </c>
      <c r="AB380" s="82" t="s">
        <v>538</v>
      </c>
      <c r="AC380" s="83"/>
      <c r="AD380" s="84">
        <v>3</v>
      </c>
    </row>
    <row r="381" spans="1:30" ht="15" customHeight="1">
      <c r="A381" s="23">
        <v>627</v>
      </c>
      <c r="B381" s="24" t="s">
        <v>198</v>
      </c>
      <c r="C381" s="24" t="s">
        <v>185</v>
      </c>
      <c r="D381" s="25">
        <v>2</v>
      </c>
      <c r="E381" s="24" t="s">
        <v>544</v>
      </c>
      <c r="F381" s="26">
        <v>11145</v>
      </c>
      <c r="G381" s="75"/>
      <c r="H381" s="75"/>
      <c r="I381" s="76"/>
      <c r="J381" s="112" t="str">
        <f t="shared" si="32"/>
        <v xml:space="preserve"> </v>
      </c>
      <c r="K381" s="92" t="str">
        <f t="shared" si="33"/>
        <v xml:space="preserve"> </v>
      </c>
      <c r="L381" s="77"/>
      <c r="M381" s="106"/>
      <c r="N381" s="114" t="str">
        <f t="shared" si="34"/>
        <v xml:space="preserve"> </v>
      </c>
      <c r="O381" s="65"/>
      <c r="P381" s="66"/>
      <c r="Q381" s="67"/>
      <c r="R381" s="134"/>
      <c r="S381" s="78"/>
      <c r="T381" s="78"/>
      <c r="U381" s="79"/>
      <c r="V381" s="113" t="str">
        <f t="shared" si="30"/>
        <v xml:space="preserve"> </v>
      </c>
      <c r="W381" s="95" t="str">
        <f t="shared" si="31"/>
        <v xml:space="preserve"> </v>
      </c>
      <c r="X381" s="80"/>
      <c r="Y381" s="108"/>
      <c r="Z381" s="115" t="str">
        <f t="shared" si="35"/>
        <v xml:space="preserve"> </v>
      </c>
      <c r="AA381" s="81"/>
      <c r="AB381" s="82"/>
      <c r="AC381" s="83"/>
      <c r="AD381" s="84"/>
    </row>
    <row r="382" spans="1:30" ht="15" customHeight="1">
      <c r="A382" s="23">
        <v>755</v>
      </c>
      <c r="B382" s="24" t="s">
        <v>267</v>
      </c>
      <c r="C382" s="24" t="s">
        <v>257</v>
      </c>
      <c r="D382" s="25">
        <v>6</v>
      </c>
      <c r="E382" s="24" t="s">
        <v>380</v>
      </c>
      <c r="F382" s="26">
        <v>2275</v>
      </c>
      <c r="G382" s="75"/>
      <c r="H382" s="75"/>
      <c r="I382" s="76"/>
      <c r="J382" s="112" t="str">
        <f t="shared" si="32"/>
        <v xml:space="preserve"> </v>
      </c>
      <c r="K382" s="92" t="str">
        <f t="shared" si="33"/>
        <v xml:space="preserve"> </v>
      </c>
      <c r="L382" s="77"/>
      <c r="M382" s="106"/>
      <c r="N382" s="114" t="str">
        <f t="shared" si="34"/>
        <v xml:space="preserve"> </v>
      </c>
      <c r="O382" s="65"/>
      <c r="P382" s="66"/>
      <c r="Q382" s="67"/>
      <c r="R382" s="134"/>
      <c r="S382" s="78">
        <v>72186</v>
      </c>
      <c r="T382" s="78">
        <v>379010</v>
      </c>
      <c r="U382" s="79">
        <v>328230</v>
      </c>
      <c r="V382" s="113">
        <f t="shared" si="30"/>
        <v>707240</v>
      </c>
      <c r="W382" s="95">
        <f t="shared" si="31"/>
        <v>0.53590011877156274</v>
      </c>
      <c r="X382" s="80">
        <v>325</v>
      </c>
      <c r="Y382" s="108">
        <v>391</v>
      </c>
      <c r="Z382" s="115">
        <f t="shared" si="35"/>
        <v>716</v>
      </c>
      <c r="AA382" s="81" t="s">
        <v>408</v>
      </c>
      <c r="AB382" s="82" t="s">
        <v>538</v>
      </c>
      <c r="AC382" s="83"/>
      <c r="AD382" s="84">
        <v>1.7</v>
      </c>
    </row>
    <row r="383" spans="1:30" ht="15" customHeight="1">
      <c r="A383" s="23">
        <v>345</v>
      </c>
      <c r="B383" s="24" t="s">
        <v>41</v>
      </c>
      <c r="C383" s="24" t="s">
        <v>20</v>
      </c>
      <c r="D383" s="25">
        <v>7</v>
      </c>
      <c r="E383" s="24" t="s">
        <v>540</v>
      </c>
      <c r="F383" s="26">
        <v>1615</v>
      </c>
      <c r="G383" s="75"/>
      <c r="H383" s="75"/>
      <c r="I383" s="76"/>
      <c r="J383" s="112" t="str">
        <f t="shared" si="32"/>
        <v xml:space="preserve"> </v>
      </c>
      <c r="K383" s="92" t="str">
        <f t="shared" si="33"/>
        <v xml:space="preserve"> </v>
      </c>
      <c r="L383" s="77"/>
      <c r="M383" s="106"/>
      <c r="N383" s="114" t="str">
        <f t="shared" si="34"/>
        <v xml:space="preserve"> </v>
      </c>
      <c r="O383" s="65"/>
      <c r="P383" s="66"/>
      <c r="Q383" s="67"/>
      <c r="R383" s="134"/>
      <c r="S383" s="78"/>
      <c r="T383" s="78"/>
      <c r="U383" s="79"/>
      <c r="V383" s="113" t="str">
        <f t="shared" si="30"/>
        <v xml:space="preserve"> </v>
      </c>
      <c r="W383" s="95" t="str">
        <f t="shared" si="31"/>
        <v xml:space="preserve"> </v>
      </c>
      <c r="X383" s="80"/>
      <c r="Y383" s="108"/>
      <c r="Z383" s="115" t="str">
        <f t="shared" si="35"/>
        <v xml:space="preserve"> </v>
      </c>
      <c r="AA383" s="81"/>
      <c r="AB383" s="82"/>
      <c r="AC383" s="83"/>
      <c r="AD383" s="84"/>
    </row>
    <row r="384" spans="1:30" ht="15" customHeight="1">
      <c r="A384" s="23">
        <v>424</v>
      </c>
      <c r="B384" s="24" t="s">
        <v>93</v>
      </c>
      <c r="C384" s="24" t="s">
        <v>73</v>
      </c>
      <c r="D384" s="25">
        <v>8</v>
      </c>
      <c r="E384" s="24" t="s">
        <v>541</v>
      </c>
      <c r="F384" s="26">
        <v>2021</v>
      </c>
      <c r="G384" s="75">
        <v>56325</v>
      </c>
      <c r="H384" s="75"/>
      <c r="I384" s="76"/>
      <c r="J384" s="112">
        <v>156987.29999999999</v>
      </c>
      <c r="K384" s="92" t="str">
        <f t="shared" si="33"/>
        <v xml:space="preserve"> </v>
      </c>
      <c r="L384" s="77">
        <v>185</v>
      </c>
      <c r="M384" s="106">
        <v>264.5</v>
      </c>
      <c r="N384" s="114">
        <f t="shared" si="34"/>
        <v>449.5</v>
      </c>
      <c r="O384" s="65" t="s">
        <v>399</v>
      </c>
      <c r="P384" s="66"/>
      <c r="Q384" s="67"/>
      <c r="R384" s="134">
        <v>1.1499999999999999</v>
      </c>
      <c r="S384" s="78">
        <v>66266.100000000006</v>
      </c>
      <c r="T384" s="78"/>
      <c r="U384" s="79"/>
      <c r="V384" s="113">
        <v>182735.1</v>
      </c>
      <c r="W384" s="95" t="str">
        <f t="shared" si="31"/>
        <v xml:space="preserve"> </v>
      </c>
      <c r="X384" s="80">
        <v>225</v>
      </c>
      <c r="Y384" s="108">
        <v>345</v>
      </c>
      <c r="Z384" s="115">
        <f t="shared" si="35"/>
        <v>570</v>
      </c>
      <c r="AA384" s="81" t="s">
        <v>399</v>
      </c>
      <c r="AB384" s="82"/>
      <c r="AC384" s="83"/>
      <c r="AD384" s="84">
        <v>1.5</v>
      </c>
    </row>
    <row r="385" spans="1:30" ht="15" customHeight="1">
      <c r="A385" s="23">
        <v>960</v>
      </c>
      <c r="B385" s="24" t="s">
        <v>357</v>
      </c>
      <c r="C385" s="24" t="s">
        <v>355</v>
      </c>
      <c r="D385" s="25">
        <v>8</v>
      </c>
      <c r="E385" s="24" t="s">
        <v>541</v>
      </c>
      <c r="F385" s="26">
        <v>1206</v>
      </c>
      <c r="G385" s="75">
        <v>18220.5</v>
      </c>
      <c r="H385" s="75">
        <v>14546.6</v>
      </c>
      <c r="I385" s="76">
        <v>42828</v>
      </c>
      <c r="J385" s="112">
        <f t="shared" si="32"/>
        <v>57374.6</v>
      </c>
      <c r="K385" s="92">
        <f t="shared" si="33"/>
        <v>0.25353727956273336</v>
      </c>
      <c r="L385" s="77">
        <v>187.5</v>
      </c>
      <c r="M385" s="106">
        <v>747.5</v>
      </c>
      <c r="N385" s="114">
        <f t="shared" si="34"/>
        <v>935</v>
      </c>
      <c r="O385" s="65" t="s">
        <v>406</v>
      </c>
      <c r="P385" s="66"/>
      <c r="Q385" s="67"/>
      <c r="R385" s="134">
        <v>3.25</v>
      </c>
      <c r="S385" s="78">
        <v>20370</v>
      </c>
      <c r="T385" s="78">
        <v>53397.75</v>
      </c>
      <c r="U385" s="79">
        <v>91353.85</v>
      </c>
      <c r="V385" s="113">
        <f t="shared" si="30"/>
        <v>144751.6</v>
      </c>
      <c r="W385" s="95">
        <f t="shared" si="31"/>
        <v>0.36889229549103431</v>
      </c>
      <c r="X385" s="80">
        <v>250</v>
      </c>
      <c r="Y385" s="108">
        <v>414</v>
      </c>
      <c r="Z385" s="115">
        <f t="shared" si="35"/>
        <v>664</v>
      </c>
      <c r="AA385" s="81" t="s">
        <v>399</v>
      </c>
      <c r="AB385" s="82" t="s">
        <v>538</v>
      </c>
      <c r="AC385" s="83"/>
      <c r="AD385" s="84">
        <v>1.8</v>
      </c>
    </row>
    <row r="386" spans="1:30" ht="15" customHeight="1">
      <c r="A386" s="23">
        <v>555</v>
      </c>
      <c r="B386" s="24" t="s">
        <v>145</v>
      </c>
      <c r="C386" s="24" t="s">
        <v>129</v>
      </c>
      <c r="D386" s="25">
        <v>8</v>
      </c>
      <c r="E386" s="24" t="s">
        <v>541</v>
      </c>
      <c r="F386" s="26">
        <v>322</v>
      </c>
      <c r="G386" s="75">
        <v>500</v>
      </c>
      <c r="H386" s="75">
        <v>26426</v>
      </c>
      <c r="I386" s="76">
        <v>18441</v>
      </c>
      <c r="J386" s="112">
        <f t="shared" si="32"/>
        <v>44867</v>
      </c>
      <c r="K386" s="92">
        <f t="shared" si="33"/>
        <v>0.58898522299239975</v>
      </c>
      <c r="L386" s="77">
        <v>217</v>
      </c>
      <c r="M386" s="106">
        <v>253</v>
      </c>
      <c r="N386" s="114">
        <f t="shared" si="34"/>
        <v>470</v>
      </c>
      <c r="O386" s="65" t="s">
        <v>399</v>
      </c>
      <c r="P386" s="66" t="s">
        <v>406</v>
      </c>
      <c r="Q386" s="67" t="s">
        <v>478</v>
      </c>
      <c r="R386" s="134">
        <v>1.1000000000000001</v>
      </c>
      <c r="S386" s="78">
        <v>2000</v>
      </c>
      <c r="T386" s="78">
        <v>28206</v>
      </c>
      <c r="U386" s="79">
        <v>25669</v>
      </c>
      <c r="V386" s="113">
        <f t="shared" si="30"/>
        <v>53875</v>
      </c>
      <c r="W386" s="95">
        <f t="shared" si="31"/>
        <v>0.52354524361948951</v>
      </c>
      <c r="X386" s="80">
        <v>180</v>
      </c>
      <c r="Y386" s="108">
        <v>460</v>
      </c>
      <c r="Z386" s="115">
        <f t="shared" si="35"/>
        <v>640</v>
      </c>
      <c r="AA386" s="81" t="s">
        <v>399</v>
      </c>
      <c r="AB386" s="82" t="s">
        <v>539</v>
      </c>
      <c r="AC386" s="83"/>
      <c r="AD386" s="84">
        <v>2</v>
      </c>
    </row>
    <row r="387" spans="1:30" ht="15" customHeight="1">
      <c r="A387" s="23">
        <v>628</v>
      </c>
      <c r="B387" s="24" t="s">
        <v>199</v>
      </c>
      <c r="C387" s="24" t="s">
        <v>185</v>
      </c>
      <c r="D387" s="25">
        <v>7</v>
      </c>
      <c r="E387" s="24" t="s">
        <v>540</v>
      </c>
      <c r="F387" s="26">
        <v>1573</v>
      </c>
      <c r="G387" s="75"/>
      <c r="H387" s="75"/>
      <c r="I387" s="76"/>
      <c r="J387" s="112" t="str">
        <f t="shared" si="32"/>
        <v xml:space="preserve"> </v>
      </c>
      <c r="K387" s="92" t="str">
        <f t="shared" si="33"/>
        <v xml:space="preserve"> </v>
      </c>
      <c r="L387" s="77"/>
      <c r="M387" s="106"/>
      <c r="N387" s="114" t="str">
        <f t="shared" si="34"/>
        <v xml:space="preserve"> </v>
      </c>
      <c r="O387" s="65"/>
      <c r="P387" s="66"/>
      <c r="Q387" s="67"/>
      <c r="R387" s="134"/>
      <c r="S387" s="78"/>
      <c r="T387" s="78"/>
      <c r="U387" s="79"/>
      <c r="V387" s="113" t="str">
        <f t="shared" si="30"/>
        <v xml:space="preserve"> </v>
      </c>
      <c r="W387" s="95" t="str">
        <f t="shared" si="31"/>
        <v xml:space="preserve"> </v>
      </c>
      <c r="X387" s="80"/>
      <c r="Y387" s="108"/>
      <c r="Z387" s="115" t="str">
        <f t="shared" si="35"/>
        <v xml:space="preserve"> </v>
      </c>
      <c r="AA387" s="81"/>
      <c r="AB387" s="82"/>
      <c r="AC387" s="83"/>
      <c r="AD387" s="84"/>
    </row>
    <row r="388" spans="1:30" ht="15" customHeight="1">
      <c r="A388" s="23">
        <v>556</v>
      </c>
      <c r="B388" s="24" t="s">
        <v>146</v>
      </c>
      <c r="C388" s="24" t="s">
        <v>129</v>
      </c>
      <c r="D388" s="25">
        <v>4</v>
      </c>
      <c r="E388" s="24" t="s">
        <v>543</v>
      </c>
      <c r="F388" s="26">
        <v>329</v>
      </c>
      <c r="G388" s="75">
        <v>8500</v>
      </c>
      <c r="H388" s="75">
        <v>25366</v>
      </c>
      <c r="I388" s="76">
        <v>16251</v>
      </c>
      <c r="J388" s="112">
        <f t="shared" si="32"/>
        <v>41617</v>
      </c>
      <c r="K388" s="92">
        <f t="shared" si="33"/>
        <v>0.60951053655957899</v>
      </c>
      <c r="L388" s="77">
        <v>200</v>
      </c>
      <c r="M388" s="106">
        <v>345</v>
      </c>
      <c r="N388" s="114">
        <f t="shared" si="34"/>
        <v>545</v>
      </c>
      <c r="O388" s="65" t="s">
        <v>406</v>
      </c>
      <c r="P388" s="66"/>
      <c r="Q388" s="67"/>
      <c r="R388" s="134">
        <v>1.5</v>
      </c>
      <c r="S388" s="78">
        <v>10200</v>
      </c>
      <c r="T388" s="78">
        <v>34463</v>
      </c>
      <c r="U388" s="79">
        <v>21714</v>
      </c>
      <c r="V388" s="113">
        <f t="shared" si="30"/>
        <v>56177</v>
      </c>
      <c r="W388" s="95">
        <f t="shared" si="31"/>
        <v>0.61347170550225183</v>
      </c>
      <c r="X388" s="80">
        <v>160</v>
      </c>
      <c r="Y388" s="108">
        <v>460</v>
      </c>
      <c r="Z388" s="115">
        <f t="shared" si="35"/>
        <v>620</v>
      </c>
      <c r="AA388" s="81" t="s">
        <v>399</v>
      </c>
      <c r="AB388" s="82"/>
      <c r="AC388" s="83"/>
      <c r="AD388" s="84">
        <v>2</v>
      </c>
    </row>
    <row r="389" spans="1:30" ht="15" customHeight="1">
      <c r="A389" s="23">
        <v>361</v>
      </c>
      <c r="B389" s="24" t="s">
        <v>52</v>
      </c>
      <c r="C389" s="24" t="s">
        <v>42</v>
      </c>
      <c r="D389" s="25">
        <v>2</v>
      </c>
      <c r="E389" s="24" t="s">
        <v>544</v>
      </c>
      <c r="F389" s="26">
        <v>9527</v>
      </c>
      <c r="G389" s="75">
        <v>208096.25</v>
      </c>
      <c r="H389" s="75"/>
      <c r="I389" s="76"/>
      <c r="J389" s="112">
        <v>1226689</v>
      </c>
      <c r="K389" s="92" t="str">
        <f t="shared" si="33"/>
        <v xml:space="preserve"> </v>
      </c>
      <c r="L389" s="77">
        <v>100</v>
      </c>
      <c r="M389" s="106">
        <v>310.5</v>
      </c>
      <c r="N389" s="114">
        <f t="shared" si="34"/>
        <v>410.5</v>
      </c>
      <c r="O389" s="65" t="s">
        <v>406</v>
      </c>
      <c r="P389" s="66"/>
      <c r="Q389" s="67"/>
      <c r="R389" s="134">
        <v>1.35</v>
      </c>
      <c r="S389" s="78">
        <v>366824.05</v>
      </c>
      <c r="T389" s="78"/>
      <c r="U389" s="79"/>
      <c r="V389" s="113">
        <v>1597645.4</v>
      </c>
      <c r="W389" s="95" t="str">
        <f>IF(T389+U389&gt;0,IF(V389&gt;0,T389/V389," ")," ")</f>
        <v xml:space="preserve"> </v>
      </c>
      <c r="X389" s="80">
        <v>230</v>
      </c>
      <c r="Y389" s="108">
        <v>368</v>
      </c>
      <c r="Z389" s="115">
        <f t="shared" si="35"/>
        <v>598</v>
      </c>
      <c r="AA389" s="81" t="s">
        <v>406</v>
      </c>
      <c r="AB389" s="82" t="s">
        <v>538</v>
      </c>
      <c r="AC389" s="83"/>
      <c r="AD389" s="84">
        <v>1.6</v>
      </c>
    </row>
    <row r="390" spans="1:30" ht="15" customHeight="1">
      <c r="A390" s="23">
        <v>557</v>
      </c>
      <c r="B390" s="24" t="s">
        <v>147</v>
      </c>
      <c r="C390" s="24" t="s">
        <v>129</v>
      </c>
      <c r="D390" s="25">
        <v>7</v>
      </c>
      <c r="E390" s="24" t="s">
        <v>540</v>
      </c>
      <c r="F390" s="26">
        <v>494</v>
      </c>
      <c r="G390" s="75" t="s">
        <v>659</v>
      </c>
      <c r="H390" s="75">
        <v>28010</v>
      </c>
      <c r="I390" s="76">
        <v>61352</v>
      </c>
      <c r="J390" s="112">
        <f>IF(SUM(H390:I390)&gt;0,SUM(H390:I390)," ")</f>
        <v>89362</v>
      </c>
      <c r="K390" s="92">
        <f>IF(H390+I390&gt;0,IF(J390&gt;0,H390/J390," ")," ")</f>
        <v>0.3134441932812605</v>
      </c>
      <c r="L390" s="77">
        <v>155</v>
      </c>
      <c r="M390" s="106">
        <v>391</v>
      </c>
      <c r="N390" s="114">
        <f>IF(SUM(L390:M390)&gt;0,SUM(L390:M390)," ")</f>
        <v>546</v>
      </c>
      <c r="O390" s="65" t="s">
        <v>406</v>
      </c>
      <c r="P390" s="66" t="s">
        <v>478</v>
      </c>
      <c r="Q390" s="67"/>
      <c r="R390" s="134">
        <v>1.7</v>
      </c>
      <c r="S390" s="78">
        <v>11250</v>
      </c>
      <c r="T390" s="78">
        <v>36960</v>
      </c>
      <c r="U390" s="79">
        <v>77707.55</v>
      </c>
      <c r="V390" s="113">
        <f>IF(SUM(T390:U390)&gt;0,SUM(T390:U390)," ")</f>
        <v>114667.55</v>
      </c>
      <c r="W390" s="95">
        <f>IF(T390+U390&gt;0,IF(V390&gt;0,T390/V390," ")," ")</f>
        <v>0.32232309838310835</v>
      </c>
      <c r="X390" s="80">
        <v>295</v>
      </c>
      <c r="Y390" s="108">
        <v>345</v>
      </c>
      <c r="Z390" s="115">
        <f>IF(SUM(X390:Y390)&gt;0,SUM(X390:Y390)," ")</f>
        <v>640</v>
      </c>
      <c r="AA390" s="81" t="s">
        <v>399</v>
      </c>
      <c r="AB390" s="82" t="s">
        <v>538</v>
      </c>
      <c r="AC390" s="83"/>
      <c r="AD390" s="84">
        <v>1.5</v>
      </c>
    </row>
    <row r="391" spans="1:30" ht="15" customHeight="1">
      <c r="A391" s="23">
        <v>794</v>
      </c>
      <c r="B391" s="24" t="s">
        <v>286</v>
      </c>
      <c r="C391" s="24" t="s">
        <v>385</v>
      </c>
      <c r="D391" s="25">
        <v>6</v>
      </c>
      <c r="E391" s="24" t="s">
        <v>380</v>
      </c>
      <c r="F391" s="26">
        <v>2985</v>
      </c>
      <c r="G391" s="75">
        <v>268253</v>
      </c>
      <c r="H391" s="75">
        <v>228631</v>
      </c>
      <c r="I391" s="76">
        <v>72500</v>
      </c>
      <c r="J391" s="112">
        <f>IF(SUM(H391:I391)&gt;0,SUM(H391:I391)," ")</f>
        <v>301131</v>
      </c>
      <c r="K391" s="92">
        <f>IF(H391+I391&gt;0,IF(J391&gt;0,H391/J391," ")," ")</f>
        <v>0.75924099478300144</v>
      </c>
      <c r="L391" s="77">
        <v>281</v>
      </c>
      <c r="M391" s="106">
        <v>80.5</v>
      </c>
      <c r="N391" s="114">
        <f>IF(SUM(L391:M391)&gt;0,SUM(L391:M391)," ")</f>
        <v>361.5</v>
      </c>
      <c r="O391" s="65" t="s">
        <v>408</v>
      </c>
      <c r="P391" s="66" t="s">
        <v>405</v>
      </c>
      <c r="Q391" s="67"/>
      <c r="R391" s="134">
        <v>0.35</v>
      </c>
      <c r="S391" s="78">
        <v>52843.7</v>
      </c>
      <c r="T391" s="78"/>
      <c r="U391" s="79"/>
      <c r="V391" s="113">
        <v>728241.6</v>
      </c>
      <c r="W391" s="95" t="str">
        <f>IF(T391+U391&gt;0,IF(V391&gt;0,T391/V391," ")," ")</f>
        <v xml:space="preserve"> </v>
      </c>
      <c r="X391" s="80">
        <v>330</v>
      </c>
      <c r="Y391" s="108"/>
      <c r="Z391" s="115">
        <f>IF(SUM(X391:Y391)&gt;0,SUM(X391:Y391)," ")</f>
        <v>330</v>
      </c>
      <c r="AA391" s="81" t="s">
        <v>405</v>
      </c>
      <c r="AB391" s="82" t="s">
        <v>400</v>
      </c>
      <c r="AC391" s="83"/>
      <c r="AD391" s="84">
        <v>0</v>
      </c>
    </row>
    <row r="392" spans="1:30" ht="15" customHeight="1" thickBot="1">
      <c r="A392" s="29">
        <v>947</v>
      </c>
      <c r="B392" s="30" t="s">
        <v>347</v>
      </c>
      <c r="C392" s="30" t="s">
        <v>342</v>
      </c>
      <c r="D392" s="31">
        <v>7</v>
      </c>
      <c r="E392" s="30" t="s">
        <v>540</v>
      </c>
      <c r="F392" s="32">
        <v>258</v>
      </c>
      <c r="G392" s="135" t="s">
        <v>657</v>
      </c>
      <c r="H392" s="135" t="s">
        <v>657</v>
      </c>
      <c r="I392" s="117" t="s">
        <v>657</v>
      </c>
      <c r="J392" s="159" t="s">
        <v>657</v>
      </c>
      <c r="K392" s="160"/>
      <c r="L392" s="136">
        <v>60</v>
      </c>
      <c r="M392" s="137">
        <v>230</v>
      </c>
      <c r="N392" s="162">
        <f>IF(SUM(L392:M392)&gt;0,SUM(L392:M392)," ")</f>
        <v>290</v>
      </c>
      <c r="O392" s="138" t="s">
        <v>408</v>
      </c>
      <c r="P392" s="139"/>
      <c r="Q392" s="140"/>
      <c r="R392" s="141">
        <v>1</v>
      </c>
      <c r="S392" s="142">
        <v>30000</v>
      </c>
      <c r="T392" s="142"/>
      <c r="U392" s="143"/>
      <c r="V392" s="164">
        <v>37247.550000000003</v>
      </c>
      <c r="W392" s="165" t="str">
        <f>IF(T392+U392&gt;0,IF(V392&gt;0,T392/V392," ")," ")</f>
        <v xml:space="preserve"> </v>
      </c>
      <c r="X392" s="166">
        <v>135</v>
      </c>
      <c r="Y392" s="167">
        <v>414</v>
      </c>
      <c r="Z392" s="168">
        <f>IF(SUM(X392:Y392)&gt;0,SUM(X392:Y392)," ")</f>
        <v>549</v>
      </c>
      <c r="AA392" s="147" t="s">
        <v>408</v>
      </c>
      <c r="AB392" s="148"/>
      <c r="AC392" s="149"/>
      <c r="AD392" s="150">
        <v>1.8</v>
      </c>
    </row>
    <row r="393" spans="1:30">
      <c r="A393" s="33"/>
      <c r="B393" s="34"/>
      <c r="C393" s="34"/>
      <c r="D393" s="35"/>
      <c r="E393" s="34"/>
      <c r="F393" s="34"/>
      <c r="G393" s="34"/>
      <c r="H393" s="36"/>
      <c r="I393" s="36"/>
      <c r="J393" s="161"/>
      <c r="K393" s="161"/>
      <c r="L393" s="36"/>
      <c r="M393" s="36"/>
      <c r="N393" s="161"/>
      <c r="O393" s="36"/>
      <c r="P393" s="36"/>
      <c r="Q393" s="36"/>
      <c r="R393" s="36"/>
      <c r="S393" s="36"/>
      <c r="T393" s="37"/>
      <c r="U393" s="37"/>
      <c r="V393" s="169"/>
      <c r="W393" s="169"/>
      <c r="X393" s="169"/>
      <c r="Y393" s="169"/>
      <c r="Z393" s="169"/>
      <c r="AA393" s="37"/>
      <c r="AB393" s="37"/>
      <c r="AC393" s="37"/>
      <c r="AD393" s="37"/>
    </row>
    <row r="394" spans="1:30" ht="15" customHeight="1">
      <c r="A394" s="33"/>
      <c r="B394" s="34" t="s">
        <v>480</v>
      </c>
      <c r="C394" s="34"/>
      <c r="D394" s="35"/>
      <c r="E394" s="34"/>
      <c r="F394" s="34"/>
      <c r="G394" s="34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ht="15" customHeight="1">
      <c r="A395" s="38"/>
      <c r="B395" s="36"/>
      <c r="C395" s="36"/>
      <c r="D395" s="38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ht="15" customHeight="1">
      <c r="A396" s="38"/>
      <c r="B396" s="36"/>
      <c r="C396" s="36"/>
      <c r="D396" s="38"/>
      <c r="E396" s="36"/>
      <c r="F396" s="36"/>
      <c r="G396" s="118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ht="15" customHeight="1">
      <c r="A397" s="38"/>
      <c r="B397" s="36" t="s">
        <v>479</v>
      </c>
      <c r="C397" s="36"/>
      <c r="D397" s="38"/>
      <c r="E397" s="36"/>
      <c r="F397" s="36"/>
      <c r="G397" s="118">
        <v>1112210</v>
      </c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ht="15" customHeight="1">
      <c r="A398" s="38"/>
      <c r="B398" s="36"/>
      <c r="C398" s="36"/>
      <c r="D398" s="38"/>
      <c r="E398" s="36"/>
      <c r="F398" s="36"/>
      <c r="G398" s="118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ht="15" customHeight="1">
      <c r="A399" s="38"/>
      <c r="B399" s="36"/>
      <c r="C399" s="36"/>
      <c r="D399" s="38"/>
      <c r="E399" s="36"/>
      <c r="F399" s="36"/>
      <c r="G399" s="118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ht="15" customHeight="1">
      <c r="A400" s="38"/>
      <c r="B400" s="36"/>
      <c r="C400" s="36"/>
      <c r="D400" s="38"/>
      <c r="E400" s="36"/>
      <c r="F400" s="36"/>
      <c r="G400" s="118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>
      <c r="A401" s="38"/>
      <c r="B401" s="36"/>
      <c r="C401" s="36"/>
      <c r="D401" s="38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ht="15" customHeight="1">
      <c r="A402" s="33"/>
      <c r="B402" s="34" t="s">
        <v>555</v>
      </c>
      <c r="C402" s="34"/>
      <c r="D402" s="35"/>
      <c r="E402" s="34"/>
      <c r="F402" s="34"/>
      <c r="G402" s="34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ht="15" customHeight="1">
      <c r="A403" s="38"/>
      <c r="B403" s="36" t="s">
        <v>608</v>
      </c>
      <c r="C403" s="36"/>
      <c r="D403" s="38"/>
      <c r="E403" s="36"/>
      <c r="F403" s="36"/>
      <c r="G403" s="75">
        <v>0</v>
      </c>
      <c r="H403" s="75">
        <v>5777964</v>
      </c>
      <c r="I403" s="89">
        <v>5059753</v>
      </c>
      <c r="J403" s="152">
        <f>IF(SUM(H403:I403)&gt;0,SUM(H403:I403)," ")</f>
        <v>10837717</v>
      </c>
      <c r="K403" s="151">
        <f>IF(H403+I403&gt;0,IF(J403&gt;0,H403/J403," ")," ")</f>
        <v>0.53313479213380455</v>
      </c>
      <c r="L403" s="36"/>
      <c r="M403" s="36"/>
      <c r="N403" s="36"/>
      <c r="O403" s="36"/>
      <c r="P403" s="36"/>
      <c r="Q403" s="36"/>
      <c r="R403" s="36"/>
      <c r="S403" s="36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ht="15" customHeight="1">
      <c r="A404" s="38"/>
      <c r="B404" s="36" t="s">
        <v>585</v>
      </c>
      <c r="C404" s="36"/>
      <c r="D404" s="38"/>
      <c r="E404" s="36"/>
      <c r="F404" s="36"/>
      <c r="G404" s="75">
        <v>79796</v>
      </c>
      <c r="H404" s="75">
        <v>47540</v>
      </c>
      <c r="I404" s="89">
        <v>110880</v>
      </c>
      <c r="J404" s="152">
        <f>IF(SUM(H404:I404)&gt;0,SUM(H404:I404)," ")</f>
        <v>158420</v>
      </c>
      <c r="K404" s="151">
        <f>IF(H404+I404&gt;0,IF(J404&gt;0,H404/J404," ")," ")</f>
        <v>0.30008837268021715</v>
      </c>
      <c r="L404" s="36"/>
      <c r="M404" s="36"/>
      <c r="N404" s="36"/>
      <c r="O404" s="36"/>
      <c r="P404" s="36"/>
      <c r="Q404" s="36"/>
      <c r="R404" s="36"/>
      <c r="S404" s="36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ht="15" customHeight="1">
      <c r="A405" s="38"/>
      <c r="B405" s="36" t="s">
        <v>607</v>
      </c>
      <c r="C405" s="36"/>
      <c r="D405" s="38"/>
      <c r="E405" s="36"/>
      <c r="F405" s="36"/>
      <c r="G405" s="75"/>
      <c r="H405" s="75"/>
      <c r="I405" s="89"/>
      <c r="J405" s="152" t="str">
        <f>IF(SUM(H405:I405)&gt;0,SUM(H405:I405)," ")</f>
        <v xml:space="preserve"> </v>
      </c>
      <c r="K405" s="151" t="str">
        <f>IF(H405+I405&gt;0,IF(J405&gt;0,H405/J405," ")," ")</f>
        <v xml:space="preserve"> </v>
      </c>
      <c r="L405" s="36"/>
      <c r="M405" s="36"/>
      <c r="N405" s="36"/>
      <c r="O405" s="36"/>
      <c r="P405" s="36"/>
      <c r="Q405" s="36"/>
      <c r="R405" s="36"/>
      <c r="S405" s="36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ht="15" customHeight="1">
      <c r="A406" s="38"/>
      <c r="B406" s="36"/>
      <c r="C406" s="36"/>
      <c r="D406" s="38"/>
      <c r="E406" s="36"/>
      <c r="F406" s="36"/>
      <c r="G406" s="75"/>
      <c r="H406" s="75"/>
      <c r="I406" s="89"/>
      <c r="J406" s="152" t="str">
        <f>IF(SUM(H406:I406)&gt;0,SUM(H406:I406)," ")</f>
        <v xml:space="preserve"> </v>
      </c>
      <c r="K406" s="151" t="str">
        <f>IF(H406+I406&gt;0,IF(J406&gt;0,H406/J406," ")," ")</f>
        <v xml:space="preserve"> </v>
      </c>
      <c r="L406" s="36"/>
      <c r="M406" s="36"/>
      <c r="N406" s="36"/>
      <c r="O406" s="36"/>
      <c r="P406" s="36"/>
      <c r="Q406" s="36"/>
      <c r="R406" s="36"/>
      <c r="S406" s="36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>
      <c r="A407" s="38"/>
      <c r="B407" s="36" t="s">
        <v>660</v>
      </c>
      <c r="C407" s="36"/>
      <c r="D407" s="38"/>
      <c r="E407" s="36"/>
      <c r="F407" s="36"/>
      <c r="G407" s="153"/>
      <c r="H407" s="154"/>
      <c r="I407" s="154"/>
      <c r="J407" s="154"/>
      <c r="K407" s="132"/>
      <c r="L407" s="36"/>
      <c r="M407" s="36"/>
      <c r="N407" s="36"/>
      <c r="O407" s="36"/>
      <c r="P407" s="36"/>
      <c r="Q407" s="36"/>
      <c r="R407" s="36"/>
      <c r="S407" s="127">
        <v>1950</v>
      </c>
      <c r="T407" s="127">
        <v>201316.05</v>
      </c>
      <c r="U407" s="128">
        <v>149597.45000000001</v>
      </c>
      <c r="V407" s="129">
        <f>T407+U407</f>
        <v>350913.5</v>
      </c>
      <c r="W407" s="130">
        <f>IF(T407+U407&gt;0,IF(V407&gt;0,T407/V407," ")," ")</f>
        <v>0.57369137978447682</v>
      </c>
      <c r="X407" s="37"/>
      <c r="Y407" s="37"/>
      <c r="Z407" s="37"/>
      <c r="AA407" s="37"/>
      <c r="AB407" s="37"/>
      <c r="AC407" s="37"/>
      <c r="AD407" s="37"/>
    </row>
    <row r="408" spans="1:30">
      <c r="A408" s="38"/>
      <c r="B408" s="36"/>
      <c r="C408" s="36"/>
      <c r="D408" s="38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hidden="1">
      <c r="A409" s="38"/>
      <c r="B409" s="36"/>
      <c r="C409" s="36"/>
      <c r="D409" s="38"/>
      <c r="E409" s="36" t="s">
        <v>481</v>
      </c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hidden="1">
      <c r="A410" s="38"/>
      <c r="B410" s="36"/>
      <c r="C410" s="36"/>
      <c r="D410" s="38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hidden="1">
      <c r="A411" s="38"/>
      <c r="B411" s="36"/>
      <c r="C411" s="36"/>
      <c r="D411" s="38"/>
      <c r="E411" s="36" t="s">
        <v>482</v>
      </c>
      <c r="F411" s="36"/>
      <c r="G411" s="91">
        <f>SUM(G4:G392)</f>
        <v>17332091.899999999</v>
      </c>
      <c r="H411" s="91">
        <f>SUM(H4:H392)</f>
        <v>33221956.220000003</v>
      </c>
      <c r="I411" s="91">
        <f>SUM(I4:I392)</f>
        <v>46951685.340000011</v>
      </c>
      <c r="J411" s="91">
        <f>SUM(J4:J392)</f>
        <v>118872118.15000001</v>
      </c>
      <c r="K411" s="93"/>
      <c r="L411" s="91">
        <f>SUM(L4:L392)</f>
        <v>55355.159999999996</v>
      </c>
      <c r="M411" s="91">
        <f>SUM(M4:M392)</f>
        <v>89971.57</v>
      </c>
      <c r="N411" s="91">
        <f>SUM(N4:N392)</f>
        <v>145038.73000000001</v>
      </c>
      <c r="O411" s="91"/>
      <c r="P411" s="91"/>
      <c r="Q411" s="91"/>
      <c r="R411" s="90"/>
      <c r="S411" s="91">
        <f>SUM(S4:S392)</f>
        <v>34665123.389999993</v>
      </c>
      <c r="T411" s="91">
        <f>SUM(T4:T392)</f>
        <v>49291892.139999993</v>
      </c>
      <c r="U411" s="91">
        <f>SUM(U4:U392)</f>
        <v>93725964.340000048</v>
      </c>
      <c r="V411" s="91">
        <f>SUM(V4:V392)</f>
        <v>163005967.97000006</v>
      </c>
      <c r="W411" s="93"/>
      <c r="X411" s="91">
        <f>SUM(X4:X392)</f>
        <v>70573.149999999994</v>
      </c>
      <c r="Y411" s="91">
        <f>SUM(Y4:Y392)</f>
        <v>124013.9</v>
      </c>
      <c r="Z411" s="91">
        <f>SUM(Z4:Z392)</f>
        <v>194587.05000000002</v>
      </c>
      <c r="AA411" s="91"/>
      <c r="AB411" s="91"/>
      <c r="AC411" s="91"/>
      <c r="AD411" s="90"/>
    </row>
    <row r="412" spans="1:30" hidden="1">
      <c r="A412" s="38"/>
      <c r="B412" s="36"/>
      <c r="C412" s="36"/>
      <c r="D412" s="38"/>
      <c r="E412" s="36"/>
      <c r="F412" s="36"/>
      <c r="G412" s="91"/>
      <c r="H412" s="91"/>
      <c r="I412" s="91"/>
      <c r="J412" s="91"/>
      <c r="K412" s="93"/>
      <c r="L412" s="91"/>
      <c r="M412" s="91"/>
      <c r="N412" s="91"/>
      <c r="O412" s="91"/>
      <c r="P412" s="91"/>
      <c r="Q412" s="91"/>
      <c r="R412" s="90"/>
      <c r="S412" s="91"/>
      <c r="T412" s="91"/>
      <c r="U412" s="91"/>
      <c r="V412" s="91"/>
      <c r="W412" s="93"/>
      <c r="X412" s="91"/>
      <c r="Y412" s="91"/>
      <c r="Z412" s="91"/>
      <c r="AA412" s="91"/>
      <c r="AB412" s="91"/>
      <c r="AC412" s="91"/>
      <c r="AD412" s="90"/>
    </row>
    <row r="413" spans="1:30" hidden="1">
      <c r="A413" s="38"/>
      <c r="B413" s="36"/>
      <c r="C413" s="36"/>
      <c r="D413" s="38"/>
      <c r="E413" s="36" t="s">
        <v>483</v>
      </c>
      <c r="F413" s="36"/>
      <c r="G413" s="91">
        <f t="shared" ref="G413:N413" si="36">MIN(G4:G392)</f>
        <v>0</v>
      </c>
      <c r="H413" s="91">
        <f t="shared" si="36"/>
        <v>1600</v>
      </c>
      <c r="I413" s="91">
        <f t="shared" si="36"/>
        <v>0</v>
      </c>
      <c r="J413" s="91">
        <f t="shared" si="36"/>
        <v>0</v>
      </c>
      <c r="K413" s="93">
        <f t="shared" si="36"/>
        <v>7.1382147548917927E-3</v>
      </c>
      <c r="L413" s="91">
        <f t="shared" si="36"/>
        <v>30</v>
      </c>
      <c r="M413" s="91">
        <f t="shared" si="36"/>
        <v>12</v>
      </c>
      <c r="N413" s="91">
        <f t="shared" si="36"/>
        <v>126</v>
      </c>
      <c r="O413" s="91"/>
      <c r="P413" s="91"/>
      <c r="Q413" s="91"/>
      <c r="R413" s="90">
        <f t="shared" ref="R413:Z413" si="37">MIN(R4:R392)</f>
        <v>0</v>
      </c>
      <c r="S413" s="91">
        <f t="shared" si="37"/>
        <v>0</v>
      </c>
      <c r="T413" s="91">
        <f t="shared" si="37"/>
        <v>0</v>
      </c>
      <c r="U413" s="91">
        <f t="shared" si="37"/>
        <v>1577</v>
      </c>
      <c r="V413" s="91">
        <f t="shared" si="37"/>
        <v>6824</v>
      </c>
      <c r="W413" s="93">
        <f t="shared" si="37"/>
        <v>0</v>
      </c>
      <c r="X413" s="91">
        <f t="shared" si="37"/>
        <v>0</v>
      </c>
      <c r="Y413" s="91">
        <f t="shared" si="37"/>
        <v>46</v>
      </c>
      <c r="Z413" s="91">
        <f t="shared" si="37"/>
        <v>132</v>
      </c>
      <c r="AA413" s="91"/>
      <c r="AB413" s="91"/>
      <c r="AC413" s="91"/>
      <c r="AD413" s="90">
        <f>MIN(AD4:AD392)</f>
        <v>0</v>
      </c>
    </row>
    <row r="414" spans="1:30" hidden="1">
      <c r="A414" s="38"/>
      <c r="B414" s="36"/>
      <c r="C414" s="36"/>
      <c r="D414" s="38"/>
      <c r="E414" s="36"/>
      <c r="F414" s="36"/>
      <c r="G414" s="91"/>
      <c r="H414" s="91"/>
      <c r="I414" s="91"/>
      <c r="J414" s="91"/>
      <c r="K414" s="93"/>
      <c r="L414" s="91"/>
      <c r="M414" s="91"/>
      <c r="N414" s="91"/>
      <c r="O414" s="91"/>
      <c r="P414" s="91"/>
      <c r="Q414" s="91"/>
      <c r="R414" s="90"/>
      <c r="S414" s="91"/>
      <c r="T414" s="91"/>
      <c r="U414" s="91"/>
      <c r="V414" s="91"/>
      <c r="W414" s="93"/>
      <c r="X414" s="91"/>
      <c r="Y414" s="91"/>
      <c r="Z414" s="91"/>
      <c r="AA414" s="91"/>
      <c r="AB414" s="91"/>
      <c r="AC414" s="91"/>
      <c r="AD414" s="90"/>
    </row>
    <row r="415" spans="1:30" hidden="1">
      <c r="A415" s="38"/>
      <c r="B415" s="36"/>
      <c r="C415" s="36"/>
      <c r="D415" s="38"/>
      <c r="E415" s="36" t="s">
        <v>484</v>
      </c>
      <c r="F415" s="36"/>
      <c r="G415" s="91">
        <f t="shared" ref="G415:N415" si="38">MAX(G4:G392)</f>
        <v>1751693</v>
      </c>
      <c r="H415" s="91">
        <f t="shared" si="38"/>
        <v>2229600</v>
      </c>
      <c r="I415" s="91">
        <f t="shared" si="38"/>
        <v>3556361.11</v>
      </c>
      <c r="J415" s="91">
        <f t="shared" si="38"/>
        <v>29015408</v>
      </c>
      <c r="K415" s="93">
        <f t="shared" si="38"/>
        <v>1</v>
      </c>
      <c r="L415" s="91">
        <f t="shared" si="38"/>
        <v>740</v>
      </c>
      <c r="M415" s="91">
        <f t="shared" si="38"/>
        <v>747.5</v>
      </c>
      <c r="N415" s="91">
        <f t="shared" si="38"/>
        <v>1137</v>
      </c>
      <c r="O415" s="91"/>
      <c r="P415" s="91"/>
      <c r="Q415" s="91"/>
      <c r="R415" s="90">
        <f t="shared" ref="R415:Z415" si="39">MAX(R4:R392)</f>
        <v>3.25</v>
      </c>
      <c r="S415" s="91">
        <f t="shared" si="39"/>
        <v>5956634</v>
      </c>
      <c r="T415" s="91">
        <f t="shared" si="39"/>
        <v>7535249</v>
      </c>
      <c r="U415" s="91">
        <f t="shared" si="39"/>
        <v>22395891</v>
      </c>
      <c r="V415" s="91">
        <f t="shared" si="39"/>
        <v>29931140</v>
      </c>
      <c r="W415" s="93">
        <f t="shared" si="39"/>
        <v>17905.191900000002</v>
      </c>
      <c r="X415" s="91">
        <f t="shared" si="39"/>
        <v>1368</v>
      </c>
      <c r="Y415" s="91">
        <f t="shared" si="39"/>
        <v>1150</v>
      </c>
      <c r="Z415" s="91">
        <f t="shared" si="39"/>
        <v>1368</v>
      </c>
      <c r="AA415" s="91"/>
      <c r="AB415" s="91"/>
      <c r="AC415" s="91"/>
      <c r="AD415" s="90">
        <f>MAX(AD4:AD392)</f>
        <v>5</v>
      </c>
    </row>
    <row r="416" spans="1:30" hidden="1">
      <c r="A416" s="38"/>
      <c r="B416" s="36"/>
      <c r="C416" s="36"/>
      <c r="D416" s="38"/>
      <c r="E416" s="36"/>
      <c r="F416" s="36"/>
      <c r="G416" s="91"/>
      <c r="H416" s="91"/>
      <c r="I416" s="91"/>
      <c r="J416" s="91"/>
      <c r="K416" s="93"/>
      <c r="L416" s="91"/>
      <c r="M416" s="91"/>
      <c r="N416" s="91"/>
      <c r="O416" s="91"/>
      <c r="P416" s="91"/>
      <c r="Q416" s="91"/>
      <c r="R416" s="90"/>
      <c r="S416" s="91"/>
      <c r="T416" s="91"/>
      <c r="U416" s="91"/>
      <c r="V416" s="91"/>
      <c r="W416" s="93"/>
      <c r="X416" s="91"/>
      <c r="Y416" s="91"/>
      <c r="Z416" s="91"/>
      <c r="AA416" s="91"/>
      <c r="AB416" s="91"/>
      <c r="AC416" s="91"/>
      <c r="AD416" s="90"/>
    </row>
    <row r="417" spans="1:30" hidden="1">
      <c r="A417" s="38"/>
      <c r="B417" s="36"/>
      <c r="C417" s="36"/>
      <c r="D417" s="38"/>
      <c r="E417" s="36" t="s">
        <v>485</v>
      </c>
      <c r="F417" s="36"/>
      <c r="G417" s="91">
        <f t="shared" ref="G417:N417" si="40">AVERAGE(G4:G392)</f>
        <v>66406.482375478925</v>
      </c>
      <c r="H417" s="91">
        <f t="shared" si="40"/>
        <v>136715.86921810699</v>
      </c>
      <c r="I417" s="91">
        <f t="shared" si="40"/>
        <v>198108.37696202536</v>
      </c>
      <c r="J417" s="91">
        <f t="shared" si="40"/>
        <v>424543.27910714288</v>
      </c>
      <c r="K417" s="93">
        <f t="shared" si="40"/>
        <v>0.43854352362665</v>
      </c>
      <c r="L417" s="91">
        <f t="shared" si="40"/>
        <v>195.60127208480563</v>
      </c>
      <c r="M417" s="91">
        <f t="shared" si="40"/>
        <v>329.56619047619051</v>
      </c>
      <c r="N417" s="91">
        <f t="shared" si="40"/>
        <v>512.50434628975268</v>
      </c>
      <c r="O417" s="91"/>
      <c r="P417" s="91"/>
      <c r="Q417" s="91"/>
      <c r="R417" s="90">
        <f t="shared" ref="R417:Z417" si="41">AVERAGE(R4:R392)</f>
        <v>1.37725352112676</v>
      </c>
      <c r="S417" s="91">
        <f t="shared" si="41"/>
        <v>121206.72513986012</v>
      </c>
      <c r="T417" s="91">
        <f t="shared" si="41"/>
        <v>210649.11170940168</v>
      </c>
      <c r="U417" s="91">
        <f t="shared" si="41"/>
        <v>416559.8415111113</v>
      </c>
      <c r="V417" s="91">
        <f t="shared" si="41"/>
        <v>552562.60328813584</v>
      </c>
      <c r="W417" s="93">
        <f t="shared" si="41"/>
        <v>75.678858113805845</v>
      </c>
      <c r="X417" s="91">
        <f t="shared" si="41"/>
        <v>243.3556896551724</v>
      </c>
      <c r="Y417" s="91">
        <f t="shared" si="41"/>
        <v>447.70361010830322</v>
      </c>
      <c r="Z417" s="91">
        <f t="shared" si="41"/>
        <v>661.86071428571438</v>
      </c>
      <c r="AA417" s="91"/>
      <c r="AB417" s="91"/>
      <c r="AC417" s="91"/>
      <c r="AD417" s="90">
        <f>AVERAGE(AD4:AD392)</f>
        <v>1.8324914675767914</v>
      </c>
    </row>
    <row r="418" spans="1:30" hidden="1">
      <c r="A418" s="38"/>
      <c r="B418" s="36"/>
      <c r="C418" s="36"/>
      <c r="D418" s="38"/>
      <c r="E418" s="36"/>
      <c r="F418" s="36"/>
      <c r="G418" s="91"/>
      <c r="H418" s="91"/>
      <c r="I418" s="91"/>
      <c r="J418" s="91"/>
      <c r="K418" s="93"/>
      <c r="L418" s="91"/>
      <c r="M418" s="91"/>
      <c r="N418" s="91"/>
      <c r="O418" s="91"/>
      <c r="P418" s="91"/>
      <c r="Q418" s="91"/>
      <c r="R418" s="90"/>
      <c r="S418" s="91"/>
      <c r="T418" s="91"/>
      <c r="U418" s="91"/>
      <c r="V418" s="91"/>
      <c r="W418" s="93"/>
      <c r="X418" s="91"/>
      <c r="Y418" s="91"/>
      <c r="Z418" s="91"/>
      <c r="AA418" s="91"/>
      <c r="AB418" s="91"/>
      <c r="AC418" s="91"/>
      <c r="AD418" s="90"/>
    </row>
    <row r="419" spans="1:30" hidden="1">
      <c r="A419" s="38"/>
      <c r="B419" s="36"/>
      <c r="C419" s="36"/>
      <c r="D419" s="38"/>
      <c r="E419" s="36" t="s">
        <v>486</v>
      </c>
      <c r="F419" s="36"/>
      <c r="G419" s="91">
        <f t="shared" ref="G419:N419" si="42">MEDIAN(G4:G392)</f>
        <v>26000</v>
      </c>
      <c r="H419" s="91">
        <f t="shared" si="42"/>
        <v>64795.95</v>
      </c>
      <c r="I419" s="91">
        <f t="shared" si="42"/>
        <v>80651.399999999994</v>
      </c>
      <c r="J419" s="91">
        <f t="shared" si="42"/>
        <v>144555</v>
      </c>
      <c r="K419" s="93">
        <f t="shared" si="42"/>
        <v>0.43548361889778547</v>
      </c>
      <c r="L419" s="91">
        <f t="shared" si="42"/>
        <v>156</v>
      </c>
      <c r="M419" s="91">
        <f t="shared" si="42"/>
        <v>322</v>
      </c>
      <c r="N419" s="91">
        <f t="shared" si="42"/>
        <v>495</v>
      </c>
      <c r="O419" s="91"/>
      <c r="P419" s="91"/>
      <c r="Q419" s="91"/>
      <c r="R419" s="90">
        <f t="shared" ref="R419:Z419" si="43">MEDIAN(R4:R392)</f>
        <v>1.3</v>
      </c>
      <c r="S419" s="91">
        <f t="shared" si="43"/>
        <v>32304.45</v>
      </c>
      <c r="T419" s="91">
        <f t="shared" si="43"/>
        <v>93105.425000000003</v>
      </c>
      <c r="U419" s="91">
        <f t="shared" si="43"/>
        <v>113136</v>
      </c>
      <c r="V419" s="91">
        <f t="shared" si="43"/>
        <v>196011</v>
      </c>
      <c r="W419" s="93">
        <f t="shared" si="43"/>
        <v>0.43028700229458883</v>
      </c>
      <c r="X419" s="91">
        <f t="shared" si="43"/>
        <v>200</v>
      </c>
      <c r="Y419" s="91">
        <f t="shared" si="43"/>
        <v>437</v>
      </c>
      <c r="Z419" s="91">
        <f t="shared" si="43"/>
        <v>645.75</v>
      </c>
      <c r="AA419" s="91"/>
      <c r="AB419" s="91"/>
      <c r="AC419" s="91"/>
      <c r="AD419" s="90">
        <f>MEDIAN(AD4:AD392)</f>
        <v>1.8</v>
      </c>
    </row>
    <row r="420" spans="1:30" hidden="1">
      <c r="A420" s="38"/>
      <c r="B420" s="36"/>
      <c r="C420" s="36"/>
      <c r="D420" s="38"/>
      <c r="E420" s="36"/>
      <c r="F420" s="36"/>
      <c r="G420" s="91"/>
      <c r="H420" s="91"/>
      <c r="I420" s="91"/>
      <c r="J420" s="91"/>
      <c r="K420" s="93"/>
      <c r="L420" s="91"/>
      <c r="M420" s="91"/>
      <c r="N420" s="91"/>
      <c r="O420" s="91"/>
      <c r="P420" s="91"/>
      <c r="Q420" s="91"/>
      <c r="R420" s="90"/>
      <c r="S420" s="91"/>
      <c r="T420" s="91"/>
      <c r="U420" s="91"/>
      <c r="V420" s="91"/>
      <c r="W420" s="93"/>
      <c r="X420" s="91"/>
      <c r="Y420" s="91"/>
      <c r="Z420" s="91"/>
      <c r="AA420" s="91"/>
      <c r="AB420" s="91"/>
      <c r="AC420" s="91"/>
      <c r="AD420" s="90"/>
    </row>
    <row r="421" spans="1:30" hidden="1">
      <c r="A421" s="38"/>
      <c r="B421" s="36"/>
      <c r="C421" s="36"/>
      <c r="D421" s="38"/>
      <c r="E421" s="36" t="s">
        <v>487</v>
      </c>
      <c r="F421" s="36"/>
      <c r="G421" s="91">
        <f t="shared" ref="G421:N421" si="44">QUARTILE(G4:G392,1)</f>
        <v>7600</v>
      </c>
      <c r="H421" s="91">
        <f t="shared" si="44"/>
        <v>25827.025000000001</v>
      </c>
      <c r="I421" s="91">
        <f t="shared" si="44"/>
        <v>29948</v>
      </c>
      <c r="J421" s="91">
        <f t="shared" si="44"/>
        <v>65393.25</v>
      </c>
      <c r="K421" s="93">
        <f t="shared" si="44"/>
        <v>0.31796782436411675</v>
      </c>
      <c r="L421" s="91">
        <f t="shared" si="44"/>
        <v>120</v>
      </c>
      <c r="M421" s="91">
        <f t="shared" si="44"/>
        <v>230</v>
      </c>
      <c r="N421" s="91">
        <f t="shared" si="44"/>
        <v>387</v>
      </c>
      <c r="O421" s="91"/>
      <c r="P421" s="91"/>
      <c r="Q421" s="91"/>
      <c r="R421" s="90">
        <f t="shared" ref="R421:Z421" si="45">QUARTILE(R4:R392,1)</f>
        <v>1</v>
      </c>
      <c r="S421" s="91">
        <f t="shared" si="45"/>
        <v>11307.5</v>
      </c>
      <c r="T421" s="91">
        <f t="shared" si="45"/>
        <v>40155.5</v>
      </c>
      <c r="U421" s="91">
        <f t="shared" si="45"/>
        <v>47570</v>
      </c>
      <c r="V421" s="91">
        <f t="shared" si="45"/>
        <v>89436.6</v>
      </c>
      <c r="W421" s="93">
        <f t="shared" si="45"/>
        <v>0.31466284602911337</v>
      </c>
      <c r="X421" s="91">
        <f t="shared" si="45"/>
        <v>140</v>
      </c>
      <c r="Y421" s="91">
        <f t="shared" si="45"/>
        <v>345</v>
      </c>
      <c r="Z421" s="91">
        <f t="shared" si="45"/>
        <v>501.25</v>
      </c>
      <c r="AA421" s="91"/>
      <c r="AB421" s="91"/>
      <c r="AC421" s="91"/>
      <c r="AD421" s="90">
        <f>QUARTILE(AD4:AD392,1)</f>
        <v>1.4</v>
      </c>
    </row>
    <row r="422" spans="1:30" hidden="1">
      <c r="A422" s="38"/>
      <c r="B422" s="36"/>
      <c r="C422" s="36"/>
      <c r="D422" s="38"/>
      <c r="E422" s="36"/>
      <c r="F422" s="36"/>
      <c r="G422" s="91"/>
      <c r="H422" s="91"/>
      <c r="I422" s="91"/>
      <c r="J422" s="91"/>
      <c r="K422" s="93"/>
      <c r="L422" s="91"/>
      <c r="M422" s="91"/>
      <c r="N422" s="91"/>
      <c r="O422" s="91"/>
      <c r="P422" s="91"/>
      <c r="Q422" s="91"/>
      <c r="R422" s="90"/>
      <c r="S422" s="91"/>
      <c r="T422" s="91"/>
      <c r="U422" s="91"/>
      <c r="V422" s="91"/>
      <c r="W422" s="93"/>
      <c r="X422" s="91"/>
      <c r="Y422" s="91"/>
      <c r="Z422" s="91"/>
      <c r="AA422" s="91"/>
      <c r="AB422" s="91"/>
      <c r="AC422" s="91"/>
      <c r="AD422" s="90"/>
    </row>
    <row r="423" spans="1:30" hidden="1">
      <c r="A423" s="38"/>
      <c r="B423" s="36"/>
      <c r="C423" s="36"/>
      <c r="D423" s="38"/>
      <c r="E423" s="36" t="s">
        <v>488</v>
      </c>
      <c r="F423" s="36"/>
      <c r="G423" s="91">
        <f t="shared" ref="G423:N423" si="46">QUARTILE(G4:G392,3)</f>
        <v>61878</v>
      </c>
      <c r="H423" s="91">
        <f t="shared" si="46"/>
        <v>141342.75</v>
      </c>
      <c r="I423" s="91">
        <f t="shared" si="46"/>
        <v>181830.05</v>
      </c>
      <c r="J423" s="91">
        <f t="shared" si="46"/>
        <v>383617.5</v>
      </c>
      <c r="K423" s="93">
        <f t="shared" si="46"/>
        <v>0.53027818263126936</v>
      </c>
      <c r="L423" s="91">
        <f t="shared" si="46"/>
        <v>240</v>
      </c>
      <c r="M423" s="91">
        <f t="shared" si="46"/>
        <v>391</v>
      </c>
      <c r="N423" s="91">
        <f t="shared" si="46"/>
        <v>590.75</v>
      </c>
      <c r="O423" s="91"/>
      <c r="P423" s="91"/>
      <c r="Q423" s="91"/>
      <c r="R423" s="90">
        <f t="shared" ref="R423:Z423" si="47">QUARTILE(R4:R392,3)</f>
        <v>1.7</v>
      </c>
      <c r="S423" s="91">
        <f t="shared" si="47"/>
        <v>77907.5</v>
      </c>
      <c r="T423" s="91">
        <f t="shared" si="47"/>
        <v>188620.25</v>
      </c>
      <c r="U423" s="91">
        <f t="shared" si="47"/>
        <v>292768.95</v>
      </c>
      <c r="V423" s="91">
        <f t="shared" si="47"/>
        <v>475782.72499999998</v>
      </c>
      <c r="W423" s="93">
        <f t="shared" si="47"/>
        <v>0.54666238690527191</v>
      </c>
      <c r="X423" s="91">
        <f t="shared" si="47"/>
        <v>309.375</v>
      </c>
      <c r="Y423" s="91">
        <f t="shared" si="47"/>
        <v>552</v>
      </c>
      <c r="Z423" s="91">
        <f t="shared" si="47"/>
        <v>790.75</v>
      </c>
      <c r="AA423" s="91"/>
      <c r="AB423" s="91"/>
      <c r="AC423" s="91"/>
      <c r="AD423" s="90">
        <f>QUARTILE(AD4:AD392,3)</f>
        <v>2.4</v>
      </c>
    </row>
    <row r="424" spans="1:30" hidden="1">
      <c r="A424" s="38"/>
      <c r="B424" s="36"/>
      <c r="C424" s="36"/>
      <c r="D424" s="38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hidden="1">
      <c r="A425" s="38"/>
      <c r="B425" s="36"/>
      <c r="C425" s="36"/>
      <c r="D425" s="38"/>
      <c r="E425" s="36" t="s">
        <v>430</v>
      </c>
      <c r="F425" s="36"/>
      <c r="G425" s="91">
        <f t="shared" ref="G425:N425" si="48">COUNT(G3:G392)</f>
        <v>261</v>
      </c>
      <c r="H425" s="91">
        <f t="shared" si="48"/>
        <v>243</v>
      </c>
      <c r="I425" s="91">
        <f t="shared" si="48"/>
        <v>237</v>
      </c>
      <c r="J425" s="91">
        <f t="shared" si="48"/>
        <v>280</v>
      </c>
      <c r="K425" s="91">
        <f t="shared" si="48"/>
        <v>243</v>
      </c>
      <c r="L425" s="91">
        <f t="shared" si="48"/>
        <v>283</v>
      </c>
      <c r="M425" s="91">
        <f t="shared" si="48"/>
        <v>273</v>
      </c>
      <c r="N425" s="91">
        <f t="shared" si="48"/>
        <v>283</v>
      </c>
      <c r="O425" s="36"/>
      <c r="P425" s="36"/>
      <c r="Q425" s="36"/>
      <c r="R425" s="91">
        <f>COUNT(R3:R392)</f>
        <v>284</v>
      </c>
      <c r="S425" s="91">
        <f t="shared" ref="S425:Z425" si="49">COUNT(S3:S392)</f>
        <v>286</v>
      </c>
      <c r="T425" s="91">
        <f t="shared" si="49"/>
        <v>234</v>
      </c>
      <c r="U425" s="91">
        <f t="shared" si="49"/>
        <v>225</v>
      </c>
      <c r="V425" s="91">
        <f t="shared" si="49"/>
        <v>295</v>
      </c>
      <c r="W425" s="91">
        <f t="shared" si="49"/>
        <v>238</v>
      </c>
      <c r="X425" s="91">
        <f t="shared" si="49"/>
        <v>290</v>
      </c>
      <c r="Y425" s="91">
        <f t="shared" si="49"/>
        <v>277</v>
      </c>
      <c r="Z425" s="91">
        <f t="shared" si="49"/>
        <v>294</v>
      </c>
      <c r="AA425" s="37"/>
      <c r="AB425" s="37"/>
      <c r="AC425" s="37"/>
      <c r="AD425" s="91">
        <f>COUNT(AD3:AD392)</f>
        <v>293</v>
      </c>
    </row>
    <row r="426" spans="1:30" hidden="1">
      <c r="A426" s="38"/>
      <c r="B426" s="36"/>
      <c r="C426" s="36"/>
      <c r="D426" s="38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hidden="1">
      <c r="A427" s="38"/>
      <c r="B427" s="36"/>
      <c r="C427" s="36"/>
      <c r="D427" s="38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>
      <c r="A428" s="38"/>
      <c r="B428" s="36"/>
      <c r="C428" s="36"/>
      <c r="D428" s="38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>
      <c r="A429" s="38"/>
      <c r="B429" s="36"/>
      <c r="C429" s="36"/>
      <c r="D429" s="38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>
      <c r="A430" s="38"/>
      <c r="B430" s="36"/>
      <c r="C430" s="36"/>
      <c r="D430" s="38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>
      <c r="A431" s="38"/>
      <c r="B431" s="36"/>
      <c r="C431" s="36"/>
      <c r="D431" s="38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>
      <c r="A432" s="38"/>
      <c r="B432" s="36"/>
      <c r="C432" s="36"/>
      <c r="D432" s="38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>
      <c r="A433" s="38"/>
      <c r="B433" s="36"/>
      <c r="C433" s="36"/>
      <c r="D433" s="38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>
      <c r="A434" s="38"/>
      <c r="B434" s="36"/>
      <c r="C434" s="36"/>
      <c r="D434" s="38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>
      <c r="A435" s="38"/>
      <c r="B435" s="36"/>
      <c r="C435" s="36"/>
      <c r="D435" s="38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>
      <c r="A436" s="38"/>
      <c r="B436" s="36"/>
      <c r="C436" s="36"/>
      <c r="D436" s="38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>
      <c r="A437" s="38"/>
      <c r="B437" s="36"/>
      <c r="C437" s="36"/>
      <c r="D437" s="38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>
      <c r="A438" s="38"/>
      <c r="B438" s="36"/>
      <c r="C438" s="36"/>
      <c r="D438" s="38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>
      <c r="A439" s="38"/>
      <c r="B439" s="36"/>
      <c r="C439" s="36"/>
      <c r="D439" s="38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>
      <c r="A440" s="38"/>
      <c r="B440" s="36"/>
      <c r="C440" s="36"/>
      <c r="D440" s="38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>
      <c r="A441" s="38"/>
      <c r="B441" s="36"/>
      <c r="C441" s="36"/>
      <c r="D441" s="38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>
      <c r="A442" s="38"/>
      <c r="B442" s="36"/>
      <c r="C442" s="36"/>
      <c r="D442" s="38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>
      <c r="A443" s="38"/>
      <c r="B443" s="36"/>
      <c r="C443" s="36"/>
      <c r="D443" s="38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>
      <c r="A444" s="38"/>
      <c r="B444" s="36"/>
      <c r="C444" s="36"/>
      <c r="D444" s="38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>
      <c r="A445" s="38"/>
      <c r="B445" s="36"/>
      <c r="C445" s="36"/>
      <c r="D445" s="38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>
      <c r="A446" s="38"/>
      <c r="B446" s="36"/>
      <c r="C446" s="36"/>
      <c r="D446" s="38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>
      <c r="A447" s="38"/>
      <c r="B447" s="36"/>
      <c r="C447" s="36"/>
      <c r="D447" s="38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>
      <c r="A448" s="38"/>
      <c r="B448" s="36"/>
      <c r="C448" s="36"/>
      <c r="D448" s="38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>
      <c r="A449" s="38"/>
      <c r="B449" s="36"/>
      <c r="C449" s="36"/>
      <c r="D449" s="38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>
      <c r="A450" s="38"/>
      <c r="B450" s="36"/>
      <c r="C450" s="36"/>
      <c r="D450" s="38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>
      <c r="A451" s="38"/>
      <c r="B451" s="36"/>
      <c r="C451" s="36"/>
      <c r="D451" s="38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>
      <c r="A452" s="38"/>
      <c r="B452" s="36"/>
      <c r="C452" s="36"/>
      <c r="D452" s="38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>
      <c r="A453" s="38"/>
      <c r="B453" s="36"/>
      <c r="C453" s="36"/>
      <c r="D453" s="38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>
      <c r="A454" s="38"/>
      <c r="B454" s="36"/>
      <c r="C454" s="36"/>
      <c r="D454" s="38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>
      <c r="A455" s="38"/>
      <c r="B455" s="36"/>
      <c r="C455" s="36"/>
      <c r="D455" s="38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>
      <c r="A456" s="38"/>
      <c r="B456" s="36"/>
      <c r="C456" s="36"/>
      <c r="D456" s="38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>
      <c r="A457" s="38"/>
      <c r="B457" s="36"/>
      <c r="C457" s="36"/>
      <c r="D457" s="38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>
      <c r="A458" s="38"/>
      <c r="B458" s="36"/>
      <c r="C458" s="36"/>
      <c r="D458" s="38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>
      <c r="A459" s="38"/>
      <c r="B459" s="36"/>
      <c r="C459" s="36"/>
      <c r="D459" s="38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>
      <c r="A460" s="38"/>
      <c r="B460" s="36"/>
      <c r="C460" s="36"/>
      <c r="D460" s="38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>
      <c r="A461" s="38"/>
      <c r="B461" s="36"/>
      <c r="C461" s="36"/>
      <c r="D461" s="38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>
      <c r="A462" s="38"/>
      <c r="B462" s="36"/>
      <c r="C462" s="36"/>
      <c r="D462" s="38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>
      <c r="A463" s="38"/>
      <c r="B463" s="36"/>
      <c r="C463" s="36"/>
      <c r="D463" s="38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>
      <c r="A464" s="38"/>
      <c r="B464" s="36"/>
      <c r="C464" s="36"/>
      <c r="D464" s="38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>
      <c r="A465" s="38"/>
      <c r="B465" s="36"/>
      <c r="C465" s="36"/>
      <c r="D465" s="38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>
      <c r="A466" s="38"/>
      <c r="B466" s="36"/>
      <c r="C466" s="36"/>
      <c r="D466" s="38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>
      <c r="A467" s="38"/>
      <c r="B467" s="36"/>
      <c r="C467" s="36"/>
      <c r="D467" s="38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>
      <c r="A468" s="38"/>
      <c r="B468" s="36"/>
      <c r="C468" s="36"/>
      <c r="D468" s="38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>
      <c r="A469" s="38"/>
      <c r="B469" s="36"/>
      <c r="C469" s="36"/>
      <c r="D469" s="38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>
      <c r="A470" s="38"/>
      <c r="B470" s="36"/>
      <c r="C470" s="36"/>
      <c r="D470" s="38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>
      <c r="A471" s="38"/>
      <c r="B471" s="36"/>
      <c r="C471" s="36"/>
      <c r="D471" s="38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>
      <c r="A472" s="38"/>
      <c r="B472" s="36"/>
      <c r="C472" s="36"/>
      <c r="D472" s="38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>
      <c r="A473" s="38"/>
      <c r="B473" s="36"/>
      <c r="C473" s="36"/>
      <c r="D473" s="38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>
      <c r="A474" s="38"/>
      <c r="B474" s="36"/>
      <c r="C474" s="36"/>
      <c r="D474" s="38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>
      <c r="A475" s="38"/>
      <c r="B475" s="36"/>
      <c r="C475" s="36"/>
      <c r="D475" s="38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>
      <c r="A476" s="38"/>
      <c r="B476" s="36"/>
      <c r="C476" s="36"/>
      <c r="D476" s="38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>
      <c r="A477" s="38"/>
      <c r="B477" s="36"/>
      <c r="C477" s="36"/>
      <c r="D477" s="38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>
      <c r="A478" s="38"/>
      <c r="B478" s="36"/>
      <c r="C478" s="36"/>
      <c r="D478" s="38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>
      <c r="A479" s="38"/>
      <c r="B479" s="36"/>
      <c r="C479" s="36"/>
      <c r="D479" s="38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>
      <c r="A480" s="38"/>
      <c r="B480" s="36"/>
      <c r="C480" s="36"/>
      <c r="D480" s="38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>
      <c r="A481" s="38"/>
      <c r="B481" s="36"/>
      <c r="C481" s="36"/>
      <c r="D481" s="38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>
      <c r="A482" s="38"/>
      <c r="B482" s="36"/>
      <c r="C482" s="36"/>
      <c r="D482" s="38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>
      <c r="A483" s="38"/>
      <c r="B483" s="36"/>
      <c r="C483" s="36"/>
      <c r="D483" s="38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>
      <c r="A484" s="38"/>
      <c r="B484" s="36"/>
      <c r="C484" s="36"/>
      <c r="D484" s="38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>
      <c r="A485" s="38"/>
      <c r="B485" s="36"/>
      <c r="C485" s="36"/>
      <c r="D485" s="38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>
      <c r="A486" s="38"/>
      <c r="B486" s="36"/>
      <c r="C486" s="36"/>
      <c r="D486" s="38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>
      <c r="A487" s="38"/>
      <c r="B487" s="36"/>
      <c r="C487" s="36"/>
      <c r="D487" s="38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>
      <c r="A488" s="38"/>
      <c r="B488" s="36"/>
      <c r="C488" s="36"/>
      <c r="D488" s="38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>
      <c r="A489" s="38"/>
      <c r="B489" s="36"/>
      <c r="C489" s="36"/>
      <c r="D489" s="38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>
      <c r="A490" s="38"/>
      <c r="B490" s="36"/>
      <c r="C490" s="36"/>
      <c r="D490" s="38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>
      <c r="A491" s="38"/>
      <c r="B491" s="36"/>
      <c r="C491" s="36"/>
      <c r="D491" s="38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>
      <c r="A492" s="38"/>
      <c r="B492" s="36"/>
      <c r="C492" s="36"/>
      <c r="D492" s="38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>
      <c r="A493" s="38"/>
      <c r="B493" s="36"/>
      <c r="C493" s="36"/>
      <c r="D493" s="38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>
      <c r="A494" s="38"/>
      <c r="B494" s="36"/>
      <c r="C494" s="36"/>
      <c r="D494" s="38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>
      <c r="A495" s="38"/>
      <c r="B495" s="36"/>
      <c r="C495" s="36"/>
      <c r="D495" s="38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>
      <c r="A496" s="38"/>
      <c r="B496" s="36"/>
      <c r="C496" s="36"/>
      <c r="D496" s="38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>
      <c r="A497" s="38"/>
      <c r="B497" s="36"/>
      <c r="C497" s="36"/>
      <c r="D497" s="38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>
      <c r="A498" s="38"/>
      <c r="B498" s="36"/>
      <c r="C498" s="36"/>
      <c r="D498" s="38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>
      <c r="A499" s="38"/>
      <c r="B499" s="36"/>
      <c r="C499" s="36"/>
      <c r="D499" s="38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>
      <c r="A500" s="38"/>
      <c r="B500" s="36"/>
      <c r="C500" s="36"/>
      <c r="D500" s="38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>
      <c r="A501" s="38"/>
      <c r="B501" s="36"/>
      <c r="C501" s="36"/>
      <c r="D501" s="38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>
      <c r="A502" s="38"/>
      <c r="B502" s="36"/>
      <c r="C502" s="36"/>
      <c r="D502" s="38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>
      <c r="A503" s="38"/>
      <c r="B503" s="36"/>
      <c r="C503" s="36"/>
      <c r="D503" s="38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>
      <c r="A504" s="38"/>
      <c r="B504" s="36"/>
      <c r="C504" s="36"/>
      <c r="D504" s="38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>
      <c r="A505" s="38"/>
      <c r="B505" s="36"/>
      <c r="C505" s="36"/>
      <c r="D505" s="38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>
      <c r="A506" s="38"/>
      <c r="B506" s="36"/>
      <c r="C506" s="36"/>
      <c r="D506" s="38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>
      <c r="A507" s="38"/>
      <c r="B507" s="36"/>
      <c r="C507" s="36"/>
      <c r="D507" s="38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>
      <c r="A508" s="38"/>
      <c r="B508" s="36"/>
      <c r="C508" s="36"/>
      <c r="D508" s="38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>
      <c r="A509" s="38"/>
      <c r="B509" s="36"/>
      <c r="C509" s="36"/>
      <c r="D509" s="38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>
      <c r="A510" s="38"/>
      <c r="B510" s="36"/>
      <c r="C510" s="36"/>
      <c r="D510" s="38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>
      <c r="A511" s="38"/>
      <c r="B511" s="36"/>
      <c r="C511" s="36"/>
      <c r="D511" s="38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>
      <c r="A512" s="38"/>
      <c r="B512" s="36"/>
      <c r="C512" s="36"/>
      <c r="D512" s="38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>
      <c r="A513" s="38"/>
      <c r="B513" s="36"/>
      <c r="C513" s="36"/>
      <c r="D513" s="38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>
      <c r="A514" s="38"/>
      <c r="B514" s="36"/>
      <c r="C514" s="36"/>
      <c r="D514" s="38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>
      <c r="A515" s="38"/>
      <c r="B515" s="36"/>
      <c r="C515" s="36"/>
      <c r="D515" s="38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>
      <c r="A516" s="38"/>
      <c r="B516" s="36"/>
      <c r="C516" s="36"/>
      <c r="D516" s="38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>
      <c r="A517" s="38"/>
      <c r="B517" s="36"/>
      <c r="C517" s="36"/>
      <c r="D517" s="38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>
      <c r="A518" s="38"/>
      <c r="B518" s="36"/>
      <c r="C518" s="36"/>
      <c r="D518" s="38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>
      <c r="A519" s="38"/>
      <c r="B519" s="36"/>
      <c r="C519" s="36"/>
      <c r="D519" s="38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>
      <c r="A520" s="38"/>
      <c r="B520" s="36"/>
      <c r="C520" s="36"/>
      <c r="D520" s="38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>
      <c r="A521" s="38"/>
      <c r="B521" s="36"/>
      <c r="C521" s="36"/>
      <c r="D521" s="38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>
      <c r="A522" s="38"/>
      <c r="B522" s="36"/>
      <c r="C522" s="36"/>
      <c r="D522" s="38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>
      <c r="A523" s="38"/>
      <c r="B523" s="36"/>
      <c r="C523" s="36"/>
      <c r="D523" s="38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>
      <c r="A524" s="38"/>
      <c r="B524" s="36"/>
      <c r="C524" s="36"/>
      <c r="D524" s="38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>
      <c r="A525" s="38"/>
      <c r="B525" s="36"/>
      <c r="C525" s="36"/>
      <c r="D525" s="38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>
      <c r="A526" s="38"/>
      <c r="B526" s="36"/>
      <c r="C526" s="36"/>
      <c r="D526" s="38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>
      <c r="A527" s="38"/>
      <c r="B527" s="36"/>
      <c r="C527" s="36"/>
      <c r="D527" s="38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>
      <c r="A528" s="38"/>
      <c r="B528" s="36"/>
      <c r="C528" s="36"/>
      <c r="D528" s="38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>
      <c r="A529" s="38"/>
      <c r="B529" s="36"/>
      <c r="C529" s="36"/>
      <c r="D529" s="38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>
      <c r="A530" s="38"/>
      <c r="B530" s="36"/>
      <c r="C530" s="36"/>
      <c r="D530" s="38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>
      <c r="A531" s="38"/>
      <c r="B531" s="36"/>
      <c r="C531" s="36"/>
      <c r="D531" s="38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>
      <c r="A532" s="38"/>
      <c r="B532" s="36"/>
      <c r="C532" s="36"/>
      <c r="D532" s="38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>
      <c r="A533" s="38"/>
      <c r="B533" s="36"/>
      <c r="C533" s="36"/>
      <c r="D533" s="38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>
      <c r="A534" s="38"/>
      <c r="B534" s="36"/>
      <c r="C534" s="36"/>
      <c r="D534" s="38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>
      <c r="A535" s="38"/>
      <c r="B535" s="36"/>
      <c r="C535" s="36"/>
      <c r="D535" s="38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>
      <c r="A536" s="38"/>
      <c r="B536" s="36"/>
      <c r="C536" s="36"/>
      <c r="D536" s="38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>
      <c r="A537" s="38"/>
      <c r="B537" s="36"/>
      <c r="C537" s="36"/>
      <c r="D537" s="38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>
      <c r="A538" s="38"/>
      <c r="B538" s="36"/>
      <c r="C538" s="36"/>
      <c r="D538" s="38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>
      <c r="A539" s="38"/>
      <c r="B539" s="36"/>
      <c r="C539" s="36"/>
      <c r="D539" s="38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>
      <c r="A540" s="38"/>
      <c r="B540" s="36"/>
      <c r="C540" s="36"/>
      <c r="D540" s="38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>
      <c r="A541" s="38"/>
      <c r="B541" s="36"/>
      <c r="C541" s="36"/>
      <c r="D541" s="38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>
      <c r="A542" s="38"/>
      <c r="B542" s="36"/>
      <c r="C542" s="36"/>
      <c r="D542" s="38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>
      <c r="A543" s="38"/>
      <c r="B543" s="36"/>
      <c r="C543" s="36"/>
      <c r="D543" s="38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>
      <c r="A544" s="38"/>
      <c r="B544" s="36"/>
      <c r="C544" s="36"/>
      <c r="D544" s="38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>
      <c r="A545" s="38"/>
      <c r="B545" s="36"/>
      <c r="C545" s="36"/>
      <c r="D545" s="38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>
      <c r="A546" s="38"/>
      <c r="B546" s="36"/>
      <c r="C546" s="36"/>
      <c r="D546" s="38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>
      <c r="A547" s="38"/>
      <c r="B547" s="36"/>
      <c r="C547" s="36"/>
      <c r="D547" s="38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>
      <c r="A548" s="38"/>
      <c r="B548" s="36"/>
      <c r="C548" s="36"/>
      <c r="D548" s="38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>
      <c r="A549" s="38"/>
      <c r="B549" s="36"/>
      <c r="C549" s="36"/>
      <c r="D549" s="38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>
      <c r="A550" s="38"/>
      <c r="B550" s="36"/>
      <c r="C550" s="36"/>
      <c r="D550" s="38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>
      <c r="A551" s="38"/>
      <c r="B551" s="36"/>
      <c r="C551" s="36"/>
      <c r="D551" s="38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>
      <c r="A552" s="38"/>
      <c r="B552" s="36"/>
      <c r="C552" s="36"/>
      <c r="D552" s="38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>
      <c r="A553" s="38"/>
      <c r="B553" s="36"/>
      <c r="C553" s="36"/>
      <c r="D553" s="38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>
      <c r="A554" s="38"/>
      <c r="B554" s="36"/>
      <c r="C554" s="36"/>
      <c r="D554" s="38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>
      <c r="A555" s="38"/>
      <c r="B555" s="36"/>
      <c r="C555" s="36"/>
      <c r="D555" s="38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>
      <c r="A556" s="38"/>
      <c r="B556" s="36"/>
      <c r="C556" s="36"/>
      <c r="D556" s="38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>
      <c r="A557" s="38"/>
      <c r="B557" s="36"/>
      <c r="C557" s="36"/>
      <c r="D557" s="38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>
      <c r="A558" s="38"/>
      <c r="B558" s="36"/>
      <c r="C558" s="36"/>
      <c r="D558" s="38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>
      <c r="A559" s="38"/>
      <c r="B559" s="36"/>
      <c r="C559" s="36"/>
      <c r="D559" s="38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>
      <c r="A560" s="38"/>
      <c r="B560" s="36"/>
      <c r="C560" s="36"/>
      <c r="D560" s="38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>
      <c r="A561" s="38"/>
      <c r="B561" s="36"/>
      <c r="C561" s="36"/>
      <c r="D561" s="38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>
      <c r="A562" s="38"/>
      <c r="B562" s="36"/>
      <c r="C562" s="36"/>
      <c r="D562" s="38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>
      <c r="A563" s="38"/>
      <c r="B563" s="36"/>
      <c r="C563" s="36"/>
      <c r="D563" s="38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>
      <c r="A564" s="38"/>
      <c r="B564" s="36"/>
      <c r="C564" s="36"/>
      <c r="D564" s="38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>
      <c r="A565" s="38"/>
      <c r="B565" s="36"/>
      <c r="C565" s="36"/>
      <c r="D565" s="38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>
      <c r="A566" s="38"/>
      <c r="B566" s="36"/>
      <c r="C566" s="36"/>
      <c r="D566" s="38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>
      <c r="A567" s="38"/>
      <c r="B567" s="36"/>
      <c r="C567" s="36"/>
      <c r="D567" s="38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>
      <c r="A568" s="38"/>
      <c r="B568" s="36"/>
      <c r="C568" s="36"/>
      <c r="D568" s="38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>
      <c r="A569" s="38"/>
      <c r="B569" s="36"/>
      <c r="C569" s="36"/>
      <c r="D569" s="38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>
      <c r="A570" s="38"/>
      <c r="B570" s="36"/>
      <c r="C570" s="36"/>
      <c r="D570" s="38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>
      <c r="A571" s="38"/>
      <c r="B571" s="36"/>
      <c r="C571" s="36"/>
      <c r="D571" s="38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>
      <c r="A572" s="38"/>
      <c r="B572" s="36"/>
      <c r="C572" s="36"/>
      <c r="D572" s="38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>
      <c r="A573" s="38"/>
      <c r="B573" s="36"/>
      <c r="C573" s="36"/>
      <c r="D573" s="38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>
      <c r="A574" s="38"/>
      <c r="B574" s="36"/>
      <c r="C574" s="36"/>
      <c r="D574" s="38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>
      <c r="A575" s="38"/>
      <c r="B575" s="36"/>
      <c r="C575" s="36"/>
      <c r="D575" s="38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>
      <c r="A576" s="38"/>
      <c r="B576" s="36"/>
      <c r="C576" s="36"/>
      <c r="D576" s="38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>
      <c r="A577" s="38"/>
      <c r="B577" s="36"/>
      <c r="C577" s="36"/>
      <c r="D577" s="38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>
      <c r="A578" s="38"/>
      <c r="B578" s="36"/>
      <c r="C578" s="36"/>
      <c r="D578" s="38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>
      <c r="A579" s="38"/>
      <c r="B579" s="36"/>
      <c r="C579" s="36"/>
      <c r="D579" s="38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>
      <c r="A580" s="38"/>
      <c r="B580" s="36"/>
      <c r="C580" s="36"/>
      <c r="D580" s="38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>
      <c r="A581" s="38"/>
      <c r="B581" s="36"/>
      <c r="C581" s="36"/>
      <c r="D581" s="38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>
      <c r="A582" s="38"/>
      <c r="B582" s="36"/>
      <c r="C582" s="36"/>
      <c r="D582" s="38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>
      <c r="A583" s="38"/>
      <c r="B583" s="36"/>
      <c r="C583" s="36"/>
      <c r="D583" s="38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>
      <c r="A584" s="38"/>
      <c r="B584" s="36"/>
      <c r="C584" s="36"/>
      <c r="D584" s="38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>
      <c r="A585" s="38"/>
      <c r="B585" s="36"/>
      <c r="C585" s="36"/>
      <c r="D585" s="38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>
      <c r="A586" s="38"/>
      <c r="B586" s="36"/>
      <c r="C586" s="36"/>
      <c r="D586" s="38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>
      <c r="A587" s="38"/>
      <c r="B587" s="36"/>
      <c r="C587" s="36"/>
      <c r="D587" s="38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>
      <c r="A588" s="38"/>
      <c r="B588" s="36"/>
      <c r="C588" s="36"/>
      <c r="D588" s="38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>
      <c r="A589" s="38"/>
      <c r="B589" s="36"/>
      <c r="C589" s="36"/>
      <c r="D589" s="38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>
      <c r="A590" s="38"/>
      <c r="B590" s="36"/>
      <c r="C590" s="36"/>
      <c r="D590" s="38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>
      <c r="A591" s="38"/>
      <c r="B591" s="36"/>
      <c r="C591" s="36"/>
      <c r="D591" s="38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>
      <c r="A592" s="38"/>
      <c r="B592" s="36"/>
      <c r="C592" s="36"/>
      <c r="D592" s="38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>
      <c r="A593" s="38"/>
      <c r="B593" s="36"/>
      <c r="C593" s="36"/>
      <c r="D593" s="38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>
      <c r="A594" s="38"/>
      <c r="B594" s="36"/>
      <c r="C594" s="36"/>
      <c r="D594" s="38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>
      <c r="A595" s="38"/>
      <c r="B595" s="36"/>
      <c r="C595" s="36"/>
      <c r="D595" s="38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>
      <c r="A596" s="38"/>
      <c r="B596" s="36"/>
      <c r="C596" s="36"/>
      <c r="D596" s="38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>
      <c r="A597" s="38"/>
      <c r="B597" s="36"/>
      <c r="C597" s="36"/>
      <c r="D597" s="38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>
      <c r="A598" s="38"/>
      <c r="B598" s="36"/>
      <c r="C598" s="36"/>
      <c r="D598" s="38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>
      <c r="A599" s="38"/>
      <c r="B599" s="36"/>
      <c r="C599" s="36"/>
      <c r="D599" s="38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>
      <c r="A600" s="38"/>
      <c r="B600" s="36"/>
      <c r="C600" s="36"/>
      <c r="D600" s="38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>
      <c r="A601" s="38"/>
      <c r="B601" s="36"/>
      <c r="C601" s="36"/>
      <c r="D601" s="38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>
      <c r="A602" s="38"/>
      <c r="B602" s="36"/>
      <c r="C602" s="36"/>
      <c r="D602" s="38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>
      <c r="A603" s="38"/>
      <c r="B603" s="36"/>
      <c r="C603" s="36"/>
      <c r="D603" s="38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>
      <c r="A604" s="38"/>
      <c r="B604" s="36"/>
      <c r="C604" s="36"/>
      <c r="D604" s="38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>
      <c r="A605" s="38"/>
      <c r="B605" s="36"/>
      <c r="C605" s="36"/>
      <c r="D605" s="38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>
      <c r="A606" s="38"/>
      <c r="B606" s="36"/>
      <c r="C606" s="36"/>
      <c r="D606" s="38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>
      <c r="A607" s="38"/>
      <c r="B607" s="36"/>
      <c r="C607" s="36"/>
      <c r="D607" s="38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>
      <c r="A608" s="38"/>
      <c r="B608" s="36"/>
      <c r="C608" s="36"/>
      <c r="D608" s="38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>
      <c r="A609" s="38"/>
      <c r="B609" s="36"/>
      <c r="C609" s="36"/>
      <c r="D609" s="38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>
      <c r="A610" s="38"/>
      <c r="B610" s="36"/>
      <c r="C610" s="36"/>
      <c r="D610" s="38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>
      <c r="A611" s="38"/>
      <c r="B611" s="36"/>
      <c r="C611" s="36"/>
      <c r="D611" s="38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>
      <c r="A612" s="38"/>
      <c r="B612" s="36"/>
      <c r="C612" s="36"/>
      <c r="D612" s="38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>
      <c r="A613" s="38"/>
      <c r="B613" s="36"/>
      <c r="C613" s="36"/>
      <c r="D613" s="38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>
      <c r="A614" s="38"/>
      <c r="B614" s="36"/>
      <c r="C614" s="36"/>
      <c r="D614" s="38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>
      <c r="A615" s="38"/>
      <c r="B615" s="36"/>
      <c r="C615" s="36"/>
      <c r="D615" s="38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>
      <c r="A616" s="38"/>
      <c r="B616" s="36"/>
      <c r="C616" s="36"/>
      <c r="D616" s="38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>
      <c r="A617" s="38"/>
      <c r="B617" s="36"/>
      <c r="C617" s="36"/>
      <c r="D617" s="38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>
      <c r="A618" s="38"/>
      <c r="B618" s="36"/>
      <c r="C618" s="36"/>
      <c r="D618" s="38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>
      <c r="A619" s="38"/>
      <c r="B619" s="36"/>
      <c r="C619" s="36"/>
      <c r="D619" s="38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>
      <c r="A620" s="38"/>
      <c r="B620" s="36"/>
      <c r="C620" s="36"/>
      <c r="D620" s="38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>
      <c r="A621" s="38"/>
      <c r="B621" s="36"/>
      <c r="C621" s="36"/>
      <c r="D621" s="38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>
      <c r="A622" s="38"/>
      <c r="B622" s="36"/>
      <c r="C622" s="36"/>
      <c r="D622" s="38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>
      <c r="A623" s="38"/>
      <c r="B623" s="36"/>
      <c r="C623" s="36"/>
      <c r="D623" s="38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>
      <c r="A624" s="38"/>
      <c r="B624" s="36"/>
      <c r="C624" s="36"/>
      <c r="D624" s="38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>
      <c r="A625" s="38"/>
      <c r="B625" s="36"/>
      <c r="C625" s="36"/>
      <c r="D625" s="38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>
      <c r="A626" s="38"/>
      <c r="B626" s="36"/>
      <c r="C626" s="36"/>
      <c r="D626" s="38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>
      <c r="A627" s="38"/>
      <c r="B627" s="36"/>
      <c r="C627" s="36"/>
      <c r="D627" s="38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>
      <c r="A628" s="38"/>
      <c r="B628" s="36"/>
      <c r="C628" s="36"/>
      <c r="D628" s="38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>
      <c r="A629" s="38"/>
      <c r="B629" s="36"/>
      <c r="C629" s="36"/>
      <c r="D629" s="38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>
      <c r="A630" s="38"/>
      <c r="B630" s="36"/>
      <c r="C630" s="36"/>
      <c r="D630" s="38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>
      <c r="A631" s="38"/>
      <c r="B631" s="36"/>
      <c r="C631" s="36"/>
      <c r="D631" s="38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>
      <c r="A632" s="38"/>
      <c r="B632" s="36"/>
      <c r="C632" s="36"/>
      <c r="D632" s="38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>
      <c r="A633" s="38"/>
      <c r="B633" s="36"/>
      <c r="C633" s="36"/>
      <c r="D633" s="38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>
      <c r="A634" s="38"/>
      <c r="B634" s="36"/>
      <c r="C634" s="36"/>
      <c r="D634" s="38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>
      <c r="A635" s="38"/>
      <c r="B635" s="36"/>
      <c r="C635" s="36"/>
      <c r="D635" s="38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>
      <c r="A636" s="38"/>
      <c r="B636" s="36"/>
      <c r="C636" s="36"/>
      <c r="D636" s="38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>
      <c r="A637" s="38"/>
      <c r="B637" s="36"/>
      <c r="C637" s="36"/>
      <c r="D637" s="38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>
      <c r="A638" s="38"/>
      <c r="B638" s="36"/>
      <c r="C638" s="36"/>
      <c r="D638" s="38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>
      <c r="A639" s="38"/>
      <c r="B639" s="36"/>
      <c r="C639" s="36"/>
      <c r="D639" s="38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>
      <c r="A640" s="38"/>
      <c r="B640" s="36"/>
      <c r="C640" s="36"/>
      <c r="D640" s="38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>
      <c r="A641" s="38"/>
      <c r="B641" s="36"/>
      <c r="C641" s="36"/>
      <c r="D641" s="38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>
      <c r="A642" s="38"/>
      <c r="B642" s="36"/>
      <c r="C642" s="36"/>
      <c r="D642" s="38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>
      <c r="A643" s="38"/>
      <c r="B643" s="36"/>
      <c r="C643" s="36"/>
      <c r="D643" s="38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>
      <c r="A644" s="38"/>
      <c r="B644" s="36"/>
      <c r="C644" s="36"/>
      <c r="D644" s="38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>
      <c r="A645" s="38"/>
      <c r="B645" s="36"/>
      <c r="C645" s="36"/>
      <c r="D645" s="38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>
      <c r="A646" s="38"/>
      <c r="B646" s="36"/>
      <c r="C646" s="36"/>
      <c r="D646" s="38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>
      <c r="A647" s="38"/>
      <c r="B647" s="36"/>
      <c r="C647" s="36"/>
      <c r="D647" s="38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>
      <c r="A648" s="38"/>
      <c r="B648" s="36"/>
      <c r="C648" s="36"/>
      <c r="D648" s="38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>
      <c r="A649" s="38"/>
      <c r="B649" s="36"/>
      <c r="C649" s="36"/>
      <c r="D649" s="38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>
      <c r="A650" s="38"/>
      <c r="B650" s="36"/>
      <c r="C650" s="36"/>
      <c r="D650" s="38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>
      <c r="A651" s="38"/>
      <c r="B651" s="36"/>
      <c r="C651" s="36"/>
      <c r="D651" s="38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>
      <c r="A652" s="38"/>
      <c r="B652" s="36"/>
      <c r="C652" s="36"/>
      <c r="D652" s="38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>
      <c r="A653" s="38"/>
      <c r="B653" s="36"/>
      <c r="C653" s="36"/>
      <c r="D653" s="38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>
      <c r="A654" s="38"/>
      <c r="B654" s="36"/>
      <c r="C654" s="36"/>
      <c r="D654" s="38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>
      <c r="A655" s="38"/>
      <c r="B655" s="36"/>
      <c r="C655" s="36"/>
      <c r="D655" s="38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>
      <c r="A656" s="38"/>
      <c r="B656" s="36"/>
      <c r="C656" s="36"/>
      <c r="D656" s="38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>
      <c r="A657" s="38"/>
      <c r="B657" s="36"/>
      <c r="C657" s="36"/>
      <c r="D657" s="38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>
      <c r="A658" s="38"/>
      <c r="B658" s="36"/>
      <c r="C658" s="36"/>
      <c r="D658" s="38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>
      <c r="A659" s="38"/>
      <c r="B659" s="36"/>
      <c r="C659" s="36"/>
      <c r="D659" s="38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>
      <c r="A660" s="38"/>
      <c r="B660" s="36"/>
      <c r="C660" s="36"/>
      <c r="D660" s="38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>
      <c r="A661" s="38"/>
      <c r="B661" s="36"/>
      <c r="C661" s="36"/>
      <c r="D661" s="38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>
      <c r="A662" s="38"/>
      <c r="B662" s="36"/>
      <c r="C662" s="36"/>
      <c r="D662" s="38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>
      <c r="A663" s="38"/>
      <c r="B663" s="36"/>
      <c r="C663" s="36"/>
      <c r="D663" s="38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</sheetData>
  <autoFilter ref="B3:AD392">
    <filterColumn colId="13" showButton="0"/>
    <filterColumn colId="14" showButton="0"/>
    <filterColumn colId="25" showButton="0"/>
    <filterColumn colId="26" showButton="0"/>
  </autoFilter>
  <mergeCells count="10">
    <mergeCell ref="G1:R1"/>
    <mergeCell ref="S1:AD1"/>
    <mergeCell ref="L2:N2"/>
    <mergeCell ref="X2:Z2"/>
    <mergeCell ref="H2:K2"/>
    <mergeCell ref="O3:Q3"/>
    <mergeCell ref="O2:R2"/>
    <mergeCell ref="AA3:AC3"/>
    <mergeCell ref="AA2:AD2"/>
    <mergeCell ref="T2:W2"/>
  </mergeCells>
  <phoneticPr fontId="29" type="noConversion"/>
  <pageMargins left="0.39370078740157483" right="0.19685039370078741" top="0.59055118110236227" bottom="0.59055118110236227" header="0.27559055118110237" footer="0.19685039370078741"/>
  <pageSetup paperSize="9" scale="55" orientation="landscape" r:id="rId1"/>
  <headerFooter alignWithMargins="0">
    <oddFooter>&amp;L&amp;7Kantonale Planungsgruppe Bern&amp;C&amp;7Gebührenerhebung 2012 Wasser und Abwasser&amp;R&amp;7Dezember 2012</oddFooter>
  </headerFooter>
  <ignoredErrors>
    <ignoredError sqref="V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E1563"/>
  <sheetViews>
    <sheetView topLeftCell="A7" zoomScaleNormal="100" workbookViewId="0">
      <selection activeCell="A19" sqref="A19"/>
    </sheetView>
  </sheetViews>
  <sheetFormatPr baseColWidth="10" defaultRowHeight="12.75"/>
  <cols>
    <col min="1" max="1" width="45.140625" customWidth="1"/>
    <col min="2" max="2" width="12.28515625" customWidth="1"/>
    <col min="4" max="4" width="45.140625" customWidth="1"/>
    <col min="5" max="5" width="12.28515625" customWidth="1"/>
  </cols>
  <sheetData>
    <row r="1" spans="1:5" ht="3.75" customHeight="1">
      <c r="A1" t="s">
        <v>552</v>
      </c>
    </row>
    <row r="2" spans="1:5" s="51" customFormat="1" ht="15">
      <c r="A2" s="7" t="s">
        <v>449</v>
      </c>
      <c r="B2" s="6"/>
      <c r="C2" s="6"/>
      <c r="D2" s="7"/>
      <c r="E2" s="6"/>
    </row>
    <row r="3" spans="1:5" ht="4.5" customHeight="1">
      <c r="A3" s="6"/>
      <c r="B3" s="6"/>
      <c r="C3" s="6"/>
      <c r="D3" s="6"/>
      <c r="E3" s="6"/>
    </row>
    <row r="4" spans="1:5" s="9" customFormat="1" ht="24" customHeight="1">
      <c r="A4" s="294" t="s">
        <v>1</v>
      </c>
      <c r="B4" s="295"/>
      <c r="D4" s="296" t="s">
        <v>2</v>
      </c>
      <c r="E4" s="297"/>
    </row>
    <row r="5" spans="1:5" s="10" customFormat="1" ht="21.95" customHeight="1">
      <c r="A5" s="52" t="s">
        <v>398</v>
      </c>
      <c r="B5" s="53" t="s">
        <v>390</v>
      </c>
      <c r="C5" s="54"/>
      <c r="D5" s="55" t="s">
        <v>398</v>
      </c>
      <c r="E5" s="123" t="s">
        <v>390</v>
      </c>
    </row>
    <row r="6" spans="1:5" s="10" customFormat="1" ht="20.100000000000001" customHeight="1">
      <c r="A6" s="56" t="s">
        <v>533</v>
      </c>
      <c r="B6" s="57" t="s">
        <v>408</v>
      </c>
      <c r="C6" s="54"/>
      <c r="D6" s="56" t="s">
        <v>468</v>
      </c>
      <c r="E6" s="57" t="s">
        <v>408</v>
      </c>
    </row>
    <row r="7" spans="1:5" s="10" customFormat="1" ht="20.100000000000001" customHeight="1">
      <c r="A7" s="58" t="s">
        <v>466</v>
      </c>
      <c r="B7" s="59" t="s">
        <v>399</v>
      </c>
      <c r="C7" s="54"/>
      <c r="D7" s="58" t="s">
        <v>466</v>
      </c>
      <c r="E7" s="59" t="s">
        <v>399</v>
      </c>
    </row>
    <row r="8" spans="1:5" s="10" customFormat="1" ht="20.100000000000001" customHeight="1">
      <c r="A8" s="58" t="s">
        <v>392</v>
      </c>
      <c r="B8" s="59" t="s">
        <v>401</v>
      </c>
      <c r="C8" s="54"/>
      <c r="D8" s="58" t="s">
        <v>397</v>
      </c>
      <c r="E8" s="59" t="s">
        <v>407</v>
      </c>
    </row>
    <row r="9" spans="1:5" s="10" customFormat="1" ht="20.100000000000001" customHeight="1">
      <c r="A9" s="58" t="s">
        <v>534</v>
      </c>
      <c r="B9" s="59" t="s">
        <v>402</v>
      </c>
      <c r="C9" s="54"/>
      <c r="D9" s="58" t="s">
        <v>391</v>
      </c>
      <c r="E9" s="59" t="s">
        <v>400</v>
      </c>
    </row>
    <row r="10" spans="1:5" s="10" customFormat="1" ht="20.100000000000001" customHeight="1">
      <c r="A10" s="58" t="s">
        <v>404</v>
      </c>
      <c r="B10" s="59" t="s">
        <v>405</v>
      </c>
      <c r="C10" s="54"/>
      <c r="D10" s="58" t="s">
        <v>392</v>
      </c>
      <c r="E10" s="59" t="s">
        <v>401</v>
      </c>
    </row>
    <row r="11" spans="1:5" s="10" customFormat="1" ht="20.100000000000001" customHeight="1">
      <c r="A11" s="58" t="s">
        <v>473</v>
      </c>
      <c r="B11" s="59" t="s">
        <v>412</v>
      </c>
      <c r="C11" s="54"/>
      <c r="D11" s="58" t="s">
        <v>534</v>
      </c>
      <c r="E11" s="59" t="s">
        <v>402</v>
      </c>
    </row>
    <row r="12" spans="1:5" s="10" customFormat="1" ht="20.100000000000001" customHeight="1">
      <c r="A12" s="58" t="s">
        <v>578</v>
      </c>
      <c r="B12" s="59" t="s">
        <v>406</v>
      </c>
      <c r="C12" s="54"/>
      <c r="D12" s="58" t="s">
        <v>404</v>
      </c>
      <c r="E12" s="59" t="s">
        <v>405</v>
      </c>
    </row>
    <row r="13" spans="1:5" s="10" customFormat="1" ht="20.100000000000001" customHeight="1">
      <c r="A13" s="58" t="s">
        <v>576</v>
      </c>
      <c r="B13" s="59" t="s">
        <v>478</v>
      </c>
      <c r="C13" s="54"/>
      <c r="D13" s="58" t="s">
        <v>411</v>
      </c>
      <c r="E13" s="59" t="s">
        <v>412</v>
      </c>
    </row>
    <row r="14" spans="1:5" s="10" customFormat="1" ht="20.100000000000001" customHeight="1">
      <c r="A14" s="58" t="s">
        <v>577</v>
      </c>
      <c r="B14" s="59" t="s">
        <v>410</v>
      </c>
      <c r="C14" s="54"/>
      <c r="D14" s="58" t="s">
        <v>579</v>
      </c>
      <c r="E14" s="59" t="s">
        <v>406</v>
      </c>
    </row>
    <row r="15" spans="1:5" s="10" customFormat="1" ht="20.100000000000001" customHeight="1">
      <c r="A15" s="58" t="s">
        <v>397</v>
      </c>
      <c r="B15" s="59" t="s">
        <v>407</v>
      </c>
      <c r="C15" s="54"/>
      <c r="D15" s="58" t="s">
        <v>553</v>
      </c>
      <c r="E15" s="59" t="s">
        <v>554</v>
      </c>
    </row>
    <row r="16" spans="1:5" s="10" customFormat="1" ht="20.100000000000001" customHeight="1">
      <c r="A16" s="58" t="s">
        <v>391</v>
      </c>
      <c r="B16" s="59" t="s">
        <v>400</v>
      </c>
      <c r="C16" s="54"/>
      <c r="D16" s="58" t="s">
        <v>580</v>
      </c>
      <c r="E16" s="59" t="s">
        <v>538</v>
      </c>
    </row>
    <row r="17" spans="1:5" s="10" customFormat="1" ht="20.100000000000001" customHeight="1">
      <c r="A17" s="58" t="s">
        <v>474</v>
      </c>
      <c r="B17" s="59" t="s">
        <v>475</v>
      </c>
      <c r="C17" s="54"/>
      <c r="D17" s="85" t="s">
        <v>535</v>
      </c>
      <c r="E17" s="59" t="s">
        <v>539</v>
      </c>
    </row>
    <row r="18" spans="1:5" s="10" customFormat="1" ht="20.100000000000001" customHeight="1">
      <c r="A18" s="58" t="s">
        <v>476</v>
      </c>
      <c r="B18" s="59" t="s">
        <v>477</v>
      </c>
      <c r="C18" s="54"/>
      <c r="D18" s="85" t="s">
        <v>557</v>
      </c>
      <c r="E18" s="59" t="s">
        <v>558</v>
      </c>
    </row>
    <row r="19" spans="1:5" s="10" customFormat="1" ht="20.100000000000001" customHeight="1">
      <c r="A19" s="58" t="s">
        <v>394</v>
      </c>
      <c r="B19" s="59" t="s">
        <v>409</v>
      </c>
      <c r="C19" s="54"/>
      <c r="D19" s="85" t="s">
        <v>609</v>
      </c>
      <c r="E19" s="59" t="s">
        <v>610</v>
      </c>
    </row>
    <row r="20" spans="1:5" s="10" customFormat="1" ht="20.100000000000001" customHeight="1">
      <c r="A20" s="58" t="s">
        <v>395</v>
      </c>
      <c r="B20" s="59" t="s">
        <v>403</v>
      </c>
      <c r="C20" s="54"/>
      <c r="D20" s="85" t="s">
        <v>577</v>
      </c>
      <c r="E20" s="59" t="s">
        <v>410</v>
      </c>
    </row>
    <row r="21" spans="1:5" s="10" customFormat="1" ht="20.100000000000001" customHeight="1">
      <c r="A21" s="58" t="s">
        <v>418</v>
      </c>
      <c r="B21" s="59" t="s">
        <v>419</v>
      </c>
      <c r="C21" s="54"/>
      <c r="D21" s="58" t="s">
        <v>474</v>
      </c>
      <c r="E21" s="59" t="s">
        <v>475</v>
      </c>
    </row>
    <row r="22" spans="1:5" s="10" customFormat="1" ht="20.100000000000001" customHeight="1">
      <c r="A22" s="58" t="s">
        <v>415</v>
      </c>
      <c r="B22" s="59" t="s">
        <v>414</v>
      </c>
      <c r="C22" s="54"/>
      <c r="D22" s="58" t="s">
        <v>476</v>
      </c>
      <c r="E22" s="59" t="s">
        <v>477</v>
      </c>
    </row>
    <row r="23" spans="1:5" s="10" customFormat="1" ht="20.100000000000001" customHeight="1">
      <c r="A23" s="61" t="s">
        <v>417</v>
      </c>
      <c r="B23" s="60" t="s">
        <v>416</v>
      </c>
      <c r="C23" s="54"/>
      <c r="D23" s="58" t="s">
        <v>448</v>
      </c>
      <c r="E23" s="59" t="s">
        <v>413</v>
      </c>
    </row>
    <row r="24" spans="1:5" s="10" customFormat="1" ht="20.100000000000001" customHeight="1">
      <c r="A24" s="54"/>
      <c r="B24" s="109"/>
      <c r="C24" s="54"/>
      <c r="D24" s="58" t="s">
        <v>450</v>
      </c>
      <c r="E24" s="59" t="s">
        <v>420</v>
      </c>
    </row>
    <row r="25" spans="1:5" s="10" customFormat="1" ht="20.100000000000001" customHeight="1">
      <c r="A25" s="54"/>
      <c r="B25" s="109"/>
      <c r="C25" s="54"/>
      <c r="D25" s="58" t="s">
        <v>394</v>
      </c>
      <c r="E25" s="59" t="s">
        <v>409</v>
      </c>
    </row>
    <row r="26" spans="1:5" s="10" customFormat="1" ht="20.100000000000001" customHeight="1">
      <c r="A26" s="54"/>
      <c r="B26" s="109"/>
      <c r="C26" s="54"/>
      <c r="D26" s="58" t="s">
        <v>395</v>
      </c>
      <c r="E26" s="59" t="s">
        <v>403</v>
      </c>
    </row>
    <row r="27" spans="1:5" s="1" customFormat="1" ht="20.100000000000001" customHeight="1">
      <c r="A27" s="5"/>
      <c r="B27" s="3"/>
      <c r="C27" s="5"/>
      <c r="D27" s="58" t="s">
        <v>418</v>
      </c>
      <c r="E27" s="59" t="s">
        <v>419</v>
      </c>
    </row>
    <row r="28" spans="1:5" s="1" customFormat="1" ht="20.100000000000001" customHeight="1">
      <c r="A28" s="5"/>
      <c r="B28" s="3"/>
      <c r="C28" s="5"/>
      <c r="D28" s="61" t="s">
        <v>415</v>
      </c>
      <c r="E28" s="60" t="s">
        <v>414</v>
      </c>
    </row>
    <row r="29" spans="1:5" ht="3.75" customHeight="1">
      <c r="A29" s="2"/>
      <c r="B29" s="2"/>
    </row>
    <row r="30" spans="1:5" s="1" customFormat="1" ht="20.100000000000001" customHeight="1">
      <c r="A30" s="7" t="s">
        <v>574</v>
      </c>
      <c r="B30" s="6"/>
      <c r="C30" s="6"/>
      <c r="D30" s="7"/>
      <c r="E30" s="6"/>
    </row>
    <row r="31" spans="1:5" s="1" customFormat="1" ht="3.75" customHeight="1">
      <c r="A31" s="6"/>
      <c r="B31" s="6"/>
      <c r="C31" s="6"/>
      <c r="D31" s="6"/>
      <c r="E31" s="6"/>
    </row>
    <row r="32" spans="1:5" s="1" customFormat="1" ht="20.100000000000001" customHeight="1">
      <c r="A32" s="294" t="s">
        <v>572</v>
      </c>
      <c r="B32" s="295"/>
      <c r="C32" s="9"/>
      <c r="D32" s="296" t="s">
        <v>573</v>
      </c>
      <c r="E32" s="298"/>
    </row>
    <row r="33" spans="1:5" s="1" customFormat="1" ht="20.100000000000001" customHeight="1">
      <c r="A33" s="52" t="s">
        <v>561</v>
      </c>
      <c r="B33" s="53" t="s">
        <v>562</v>
      </c>
      <c r="C33" s="54"/>
      <c r="D33" s="55" t="s">
        <v>561</v>
      </c>
      <c r="E33" s="123" t="s">
        <v>562</v>
      </c>
    </row>
    <row r="34" spans="1:5" s="1" customFormat="1" ht="20.100000000000001" customHeight="1">
      <c r="A34" s="56" t="s">
        <v>563</v>
      </c>
      <c r="B34" s="57" t="s">
        <v>408</v>
      </c>
      <c r="C34" s="54"/>
      <c r="D34" s="56" t="s">
        <v>563</v>
      </c>
      <c r="E34" s="57" t="s">
        <v>408</v>
      </c>
    </row>
    <row r="35" spans="1:5" s="1" customFormat="1" ht="20.100000000000001" customHeight="1">
      <c r="A35" s="58" t="s">
        <v>564</v>
      </c>
      <c r="B35" s="59" t="s">
        <v>399</v>
      </c>
      <c r="C35" s="54"/>
      <c r="D35" s="58" t="s">
        <v>564</v>
      </c>
      <c r="E35" s="59" t="s">
        <v>399</v>
      </c>
    </row>
    <row r="36" spans="1:5" s="1" customFormat="1" ht="20.100000000000001" customHeight="1">
      <c r="A36" s="124" t="s">
        <v>565</v>
      </c>
      <c r="B36" s="125" t="s">
        <v>401</v>
      </c>
      <c r="C36" s="54"/>
      <c r="D36" s="58" t="s">
        <v>566</v>
      </c>
      <c r="E36" s="59" t="s">
        <v>407</v>
      </c>
    </row>
    <row r="37" spans="1:5" s="1" customFormat="1" ht="20.100000000000001" customHeight="1">
      <c r="A37" s="58" t="s">
        <v>567</v>
      </c>
      <c r="B37" s="59" t="s">
        <v>402</v>
      </c>
      <c r="C37" s="54"/>
      <c r="D37" s="58" t="s">
        <v>568</v>
      </c>
      <c r="E37" s="59" t="s">
        <v>400</v>
      </c>
    </row>
    <row r="38" spans="1:5" s="1" customFormat="1" ht="20.100000000000001" customHeight="1">
      <c r="A38" s="58" t="s">
        <v>570</v>
      </c>
      <c r="B38" s="59" t="s">
        <v>405</v>
      </c>
      <c r="C38" s="54"/>
      <c r="D38" s="58" t="s">
        <v>565</v>
      </c>
      <c r="E38" s="59" t="s">
        <v>401</v>
      </c>
    </row>
    <row r="39" spans="1:5" s="1" customFormat="1" ht="20.100000000000001" customHeight="1">
      <c r="A39" s="58" t="s">
        <v>571</v>
      </c>
      <c r="B39" s="59" t="s">
        <v>412</v>
      </c>
      <c r="C39" s="54"/>
      <c r="D39" s="58" t="s">
        <v>567</v>
      </c>
      <c r="E39" s="59" t="s">
        <v>402</v>
      </c>
    </row>
    <row r="40" spans="1:5" s="1" customFormat="1" ht="20.100000000000001" customHeight="1">
      <c r="A40" s="58" t="s">
        <v>611</v>
      </c>
      <c r="B40" s="59" t="s">
        <v>406</v>
      </c>
      <c r="C40" s="54"/>
      <c r="D40" s="58" t="s">
        <v>570</v>
      </c>
      <c r="E40" s="59" t="s">
        <v>405</v>
      </c>
    </row>
    <row r="41" spans="1:5" s="1" customFormat="1" ht="20.100000000000001" customHeight="1">
      <c r="A41" s="58" t="s">
        <v>612</v>
      </c>
      <c r="B41" s="59" t="s">
        <v>478</v>
      </c>
      <c r="C41" s="54"/>
      <c r="D41" s="58" t="s">
        <v>571</v>
      </c>
      <c r="E41" s="59" t="s">
        <v>412</v>
      </c>
    </row>
    <row r="42" spans="1:5" s="1" customFormat="1" ht="20.100000000000001" customHeight="1">
      <c r="A42" s="58" t="s">
        <v>569</v>
      </c>
      <c r="B42" s="59" t="s">
        <v>410</v>
      </c>
      <c r="C42" s="54"/>
      <c r="D42" s="58" t="s">
        <v>611</v>
      </c>
      <c r="E42" s="59" t="s">
        <v>406</v>
      </c>
    </row>
    <row r="43" spans="1:5" s="1" customFormat="1" ht="20.100000000000001" customHeight="1">
      <c r="A43" s="58" t="s">
        <v>566</v>
      </c>
      <c r="B43" s="59" t="s">
        <v>407</v>
      </c>
      <c r="C43" s="54"/>
      <c r="D43" s="58" t="s">
        <v>620</v>
      </c>
      <c r="E43" s="59" t="s">
        <v>554</v>
      </c>
    </row>
    <row r="44" spans="1:5" s="1" customFormat="1" ht="20.100000000000001" customHeight="1">
      <c r="A44" s="58" t="s">
        <v>568</v>
      </c>
      <c r="B44" s="59" t="s">
        <v>400</v>
      </c>
      <c r="C44" s="54"/>
      <c r="D44" s="58" t="s">
        <v>581</v>
      </c>
      <c r="E44" s="59" t="s">
        <v>538</v>
      </c>
    </row>
    <row r="45" spans="1:5" s="1" customFormat="1" ht="20.100000000000001" customHeight="1">
      <c r="A45" s="58" t="s">
        <v>613</v>
      </c>
      <c r="B45" s="59" t="s">
        <v>475</v>
      </c>
      <c r="C45" s="54"/>
      <c r="D45" s="58" t="s">
        <v>621</v>
      </c>
      <c r="E45" s="59" t="s">
        <v>558</v>
      </c>
    </row>
    <row r="46" spans="1:5" s="1" customFormat="1" ht="20.100000000000001" customHeight="1">
      <c r="A46" s="58" t="s">
        <v>614</v>
      </c>
      <c r="B46" s="59" t="s">
        <v>477</v>
      </c>
      <c r="C46" s="54"/>
      <c r="D46" s="85" t="s">
        <v>622</v>
      </c>
      <c r="E46" s="59" t="s">
        <v>610</v>
      </c>
    </row>
    <row r="47" spans="1:5" s="1" customFormat="1" ht="20.100000000000001" customHeight="1">
      <c r="A47" s="58" t="s">
        <v>615</v>
      </c>
      <c r="B47" s="59" t="s">
        <v>409</v>
      </c>
      <c r="C47" s="54"/>
      <c r="D47" s="85" t="s">
        <v>569</v>
      </c>
      <c r="E47" s="59" t="s">
        <v>410</v>
      </c>
    </row>
    <row r="48" spans="1:5" s="1" customFormat="1" ht="20.100000000000001" customHeight="1">
      <c r="A48" s="58" t="s">
        <v>616</v>
      </c>
      <c r="B48" s="59" t="s">
        <v>403</v>
      </c>
      <c r="C48" s="54"/>
      <c r="D48" s="58" t="s">
        <v>613</v>
      </c>
      <c r="E48" s="59" t="s">
        <v>475</v>
      </c>
    </row>
    <row r="49" spans="1:5" s="1" customFormat="1" ht="20.100000000000001" customHeight="1">
      <c r="A49" s="58" t="s">
        <v>618</v>
      </c>
      <c r="B49" s="59" t="s">
        <v>419</v>
      </c>
      <c r="C49" s="54"/>
      <c r="D49" s="58" t="s">
        <v>614</v>
      </c>
      <c r="E49" s="59" t="s">
        <v>477</v>
      </c>
    </row>
    <row r="50" spans="1:5" s="1" customFormat="1" ht="20.100000000000001" customHeight="1">
      <c r="A50" s="58" t="s">
        <v>617</v>
      </c>
      <c r="B50" s="59" t="s">
        <v>414</v>
      </c>
      <c r="C50" s="54"/>
      <c r="D50" s="156" t="s">
        <v>623</v>
      </c>
      <c r="E50" s="158" t="s">
        <v>413</v>
      </c>
    </row>
    <row r="51" spans="1:5" s="1" customFormat="1" ht="20.100000000000001" customHeight="1">
      <c r="A51" s="61" t="s">
        <v>619</v>
      </c>
      <c r="B51" s="60" t="s">
        <v>416</v>
      </c>
      <c r="C51" s="54"/>
      <c r="D51" s="157"/>
      <c r="E51" s="125"/>
    </row>
    <row r="52" spans="1:5" s="1" customFormat="1" ht="20.100000000000001" customHeight="1">
      <c r="A52" s="54"/>
      <c r="B52" s="109"/>
      <c r="C52" s="54"/>
      <c r="D52" s="58" t="s">
        <v>615</v>
      </c>
      <c r="E52" s="59" t="s">
        <v>409</v>
      </c>
    </row>
    <row r="53" spans="1:5" s="1" customFormat="1" ht="20.100000000000001" customHeight="1">
      <c r="A53" s="5"/>
      <c r="B53" s="3"/>
      <c r="C53" s="5"/>
      <c r="D53" s="58" t="s">
        <v>616</v>
      </c>
      <c r="E53" s="59" t="s">
        <v>403</v>
      </c>
    </row>
    <row r="54" spans="1:5" s="1" customFormat="1" ht="20.100000000000001" customHeight="1">
      <c r="A54" s="4"/>
      <c r="B54" s="3"/>
      <c r="C54" s="5"/>
      <c r="D54" s="58" t="s">
        <v>618</v>
      </c>
      <c r="E54" s="59" t="s">
        <v>419</v>
      </c>
    </row>
    <row r="55" spans="1:5" ht="20.100000000000001" customHeight="1">
      <c r="A55" s="2"/>
      <c r="B55" s="2"/>
      <c r="D55" s="61" t="s">
        <v>617</v>
      </c>
      <c r="E55" s="60" t="s">
        <v>414</v>
      </c>
    </row>
    <row r="56" spans="1:5">
      <c r="A56" s="2"/>
      <c r="B56" s="2"/>
    </row>
    <row r="57" spans="1:5">
      <c r="A57" s="2"/>
      <c r="B57" s="2"/>
    </row>
    <row r="58" spans="1:5">
      <c r="A58" s="2"/>
      <c r="B58" s="2"/>
    </row>
    <row r="59" spans="1:5">
      <c r="A59" s="2"/>
      <c r="B59" s="2"/>
    </row>
    <row r="60" spans="1:5">
      <c r="A60" s="2"/>
      <c r="B60" s="2"/>
    </row>
    <row r="61" spans="1:5">
      <c r="A61" s="2"/>
      <c r="B61" s="2"/>
    </row>
    <row r="62" spans="1:5">
      <c r="A62" s="2"/>
      <c r="B62" s="2"/>
    </row>
    <row r="63" spans="1:5">
      <c r="A63" s="2"/>
      <c r="B63" s="2"/>
    </row>
    <row r="64" spans="1:5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  <row r="85" spans="1:2">
      <c r="A85" s="2"/>
      <c r="B85" s="2"/>
    </row>
    <row r="86" spans="1:2">
      <c r="A86" s="2"/>
      <c r="B86" s="2"/>
    </row>
    <row r="87" spans="1:2">
      <c r="A87" s="2"/>
      <c r="B87" s="2"/>
    </row>
    <row r="88" spans="1:2">
      <c r="A88" s="2"/>
      <c r="B88" s="2"/>
    </row>
    <row r="89" spans="1:2">
      <c r="A89" s="2"/>
      <c r="B89" s="2"/>
    </row>
    <row r="90" spans="1:2">
      <c r="A90" s="2"/>
      <c r="B90" s="2"/>
    </row>
    <row r="91" spans="1:2">
      <c r="A91" s="2"/>
      <c r="B91" s="2"/>
    </row>
    <row r="92" spans="1:2">
      <c r="A92" s="2"/>
      <c r="B92" s="2"/>
    </row>
    <row r="93" spans="1:2">
      <c r="A93" s="2"/>
      <c r="B93" s="2"/>
    </row>
    <row r="94" spans="1:2">
      <c r="A94" s="2"/>
      <c r="B94" s="2"/>
    </row>
    <row r="95" spans="1:2">
      <c r="A95" s="2"/>
      <c r="B95" s="2"/>
    </row>
    <row r="96" spans="1:2">
      <c r="A96" s="2"/>
      <c r="B96" s="2"/>
    </row>
    <row r="97" spans="1:2">
      <c r="A97" s="2"/>
      <c r="B97" s="2"/>
    </row>
    <row r="98" spans="1:2">
      <c r="A98" s="2"/>
      <c r="B98" s="2"/>
    </row>
    <row r="99" spans="1:2">
      <c r="A99" s="2"/>
      <c r="B99" s="2"/>
    </row>
    <row r="100" spans="1:2">
      <c r="A100" s="2"/>
      <c r="B100" s="2"/>
    </row>
    <row r="101" spans="1:2">
      <c r="A101" s="2"/>
      <c r="B101" s="2"/>
    </row>
    <row r="102" spans="1:2">
      <c r="A102" s="2"/>
      <c r="B102" s="2"/>
    </row>
    <row r="103" spans="1:2">
      <c r="A103" s="2"/>
      <c r="B103" s="2"/>
    </row>
    <row r="104" spans="1:2">
      <c r="A104" s="2"/>
      <c r="B104" s="2"/>
    </row>
    <row r="105" spans="1:2">
      <c r="A105" s="2"/>
      <c r="B105" s="2"/>
    </row>
    <row r="106" spans="1:2">
      <c r="A106" s="2"/>
      <c r="B106" s="2"/>
    </row>
    <row r="107" spans="1:2">
      <c r="A107" s="2"/>
      <c r="B107" s="2"/>
    </row>
    <row r="108" spans="1:2">
      <c r="A108" s="2"/>
      <c r="B108" s="2"/>
    </row>
    <row r="109" spans="1:2">
      <c r="A109" s="2"/>
      <c r="B109" s="2"/>
    </row>
    <row r="110" spans="1:2">
      <c r="A110" s="2"/>
      <c r="B110" s="2"/>
    </row>
    <row r="111" spans="1:2">
      <c r="A111" s="2"/>
      <c r="B111" s="2"/>
    </row>
    <row r="112" spans="1:2">
      <c r="A112" s="2"/>
      <c r="B112" s="2"/>
    </row>
    <row r="113" spans="1:2">
      <c r="A113" s="2"/>
      <c r="B113" s="2"/>
    </row>
    <row r="114" spans="1:2">
      <c r="A114" s="2"/>
      <c r="B114" s="2"/>
    </row>
    <row r="115" spans="1:2">
      <c r="A115" s="2"/>
      <c r="B115" s="2"/>
    </row>
    <row r="116" spans="1:2">
      <c r="A116" s="2"/>
      <c r="B116" s="2"/>
    </row>
    <row r="117" spans="1:2">
      <c r="A117" s="2"/>
      <c r="B117" s="2"/>
    </row>
    <row r="118" spans="1:2">
      <c r="A118" s="2"/>
      <c r="B118" s="2"/>
    </row>
    <row r="119" spans="1:2">
      <c r="A119" s="2"/>
      <c r="B119" s="2"/>
    </row>
    <row r="120" spans="1:2">
      <c r="A120" s="2"/>
      <c r="B120" s="2"/>
    </row>
    <row r="121" spans="1:2">
      <c r="A121" s="2"/>
      <c r="B121" s="2"/>
    </row>
    <row r="122" spans="1:2">
      <c r="A122" s="2"/>
      <c r="B122" s="2"/>
    </row>
    <row r="123" spans="1:2">
      <c r="A123" s="2"/>
      <c r="B123" s="2"/>
    </row>
    <row r="124" spans="1:2">
      <c r="A124" s="2"/>
      <c r="B124" s="2"/>
    </row>
    <row r="125" spans="1:2">
      <c r="A125" s="2"/>
      <c r="B125" s="2"/>
    </row>
    <row r="126" spans="1:2">
      <c r="A126" s="2"/>
      <c r="B126" s="2"/>
    </row>
    <row r="127" spans="1:2">
      <c r="A127" s="2"/>
      <c r="B127" s="2"/>
    </row>
    <row r="128" spans="1:2">
      <c r="A128" s="2"/>
      <c r="B128" s="2"/>
    </row>
    <row r="129" spans="1:2">
      <c r="A129" s="2"/>
      <c r="B129" s="2"/>
    </row>
    <row r="130" spans="1:2">
      <c r="A130" s="2"/>
      <c r="B130" s="2"/>
    </row>
    <row r="131" spans="1:2">
      <c r="A131" s="2"/>
      <c r="B131" s="2"/>
    </row>
    <row r="132" spans="1:2">
      <c r="A132" s="2"/>
      <c r="B132" s="2"/>
    </row>
    <row r="133" spans="1:2">
      <c r="A133" s="2"/>
      <c r="B133" s="2"/>
    </row>
    <row r="134" spans="1:2">
      <c r="A134" s="2"/>
      <c r="B134" s="2"/>
    </row>
    <row r="135" spans="1:2">
      <c r="A135" s="2"/>
      <c r="B135" s="2"/>
    </row>
    <row r="136" spans="1:2">
      <c r="A136" s="2"/>
      <c r="B136" s="2"/>
    </row>
    <row r="137" spans="1:2">
      <c r="A137" s="2"/>
      <c r="B137" s="2"/>
    </row>
    <row r="138" spans="1:2">
      <c r="A138" s="2"/>
      <c r="B138" s="2"/>
    </row>
    <row r="139" spans="1:2">
      <c r="A139" s="2"/>
      <c r="B139" s="2"/>
    </row>
    <row r="140" spans="1:2">
      <c r="A140" s="2"/>
      <c r="B140" s="2"/>
    </row>
    <row r="141" spans="1:2">
      <c r="A141" s="2"/>
      <c r="B141" s="2"/>
    </row>
    <row r="142" spans="1:2">
      <c r="A142" s="2"/>
      <c r="B142" s="2"/>
    </row>
    <row r="143" spans="1:2">
      <c r="A143" s="2"/>
      <c r="B143" s="2"/>
    </row>
    <row r="144" spans="1:2">
      <c r="A144" s="2"/>
      <c r="B144" s="2"/>
    </row>
    <row r="145" spans="1:2">
      <c r="A145" s="2"/>
      <c r="B145" s="2"/>
    </row>
    <row r="146" spans="1:2">
      <c r="A146" s="2"/>
      <c r="B146" s="2"/>
    </row>
    <row r="147" spans="1:2">
      <c r="A147" s="2"/>
      <c r="B147" s="2"/>
    </row>
    <row r="148" spans="1:2">
      <c r="A148" s="2"/>
      <c r="B148" s="2"/>
    </row>
    <row r="149" spans="1:2">
      <c r="A149" s="2"/>
      <c r="B149" s="2"/>
    </row>
    <row r="150" spans="1:2">
      <c r="A150" s="2"/>
      <c r="B150" s="2"/>
    </row>
    <row r="151" spans="1:2">
      <c r="A151" s="2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  <row r="171" spans="1:2">
      <c r="A171" s="2"/>
      <c r="B171" s="2"/>
    </row>
    <row r="172" spans="1:2">
      <c r="A172" s="2"/>
      <c r="B172" s="2"/>
    </row>
    <row r="173" spans="1:2">
      <c r="A173" s="2"/>
      <c r="B173" s="2"/>
    </row>
    <row r="174" spans="1:2">
      <c r="A174" s="2"/>
      <c r="B174" s="2"/>
    </row>
    <row r="175" spans="1:2">
      <c r="A175" s="2"/>
      <c r="B175" s="2"/>
    </row>
    <row r="176" spans="1:2">
      <c r="A176" s="2"/>
      <c r="B176" s="2"/>
    </row>
    <row r="177" spans="1:2">
      <c r="A177" s="2"/>
      <c r="B177" s="2"/>
    </row>
    <row r="178" spans="1:2">
      <c r="A178" s="2"/>
      <c r="B178" s="2"/>
    </row>
    <row r="179" spans="1:2">
      <c r="A179" s="2"/>
      <c r="B179" s="2"/>
    </row>
    <row r="180" spans="1:2">
      <c r="A180" s="2"/>
      <c r="B180" s="2"/>
    </row>
    <row r="181" spans="1:2">
      <c r="A181" s="2"/>
      <c r="B181" s="2"/>
    </row>
    <row r="182" spans="1:2">
      <c r="A182" s="2"/>
      <c r="B182" s="2"/>
    </row>
    <row r="183" spans="1:2">
      <c r="A183" s="2"/>
      <c r="B183" s="2"/>
    </row>
    <row r="184" spans="1:2">
      <c r="A184" s="2"/>
      <c r="B184" s="2"/>
    </row>
    <row r="185" spans="1:2">
      <c r="A185" s="2"/>
      <c r="B185" s="2"/>
    </row>
    <row r="186" spans="1:2">
      <c r="A186" s="2"/>
      <c r="B186" s="2"/>
    </row>
    <row r="187" spans="1:2">
      <c r="A187" s="2"/>
      <c r="B187" s="2"/>
    </row>
    <row r="188" spans="1:2">
      <c r="A188" s="2"/>
      <c r="B188" s="2"/>
    </row>
    <row r="189" spans="1:2">
      <c r="A189" s="2"/>
      <c r="B189" s="2"/>
    </row>
    <row r="190" spans="1:2">
      <c r="A190" s="2"/>
      <c r="B190" s="2"/>
    </row>
    <row r="191" spans="1:2">
      <c r="A191" s="2"/>
      <c r="B191" s="2"/>
    </row>
    <row r="192" spans="1:2">
      <c r="A192" s="2"/>
      <c r="B192" s="2"/>
    </row>
    <row r="193" spans="1:2">
      <c r="A193" s="2"/>
      <c r="B193" s="2"/>
    </row>
    <row r="194" spans="1:2">
      <c r="A194" s="2"/>
      <c r="B194" s="2"/>
    </row>
    <row r="195" spans="1:2">
      <c r="A195" s="2"/>
      <c r="B195" s="2"/>
    </row>
    <row r="196" spans="1:2">
      <c r="A196" s="2"/>
      <c r="B196" s="2"/>
    </row>
    <row r="197" spans="1:2">
      <c r="A197" s="2"/>
      <c r="B197" s="2"/>
    </row>
    <row r="198" spans="1:2">
      <c r="A198" s="2"/>
      <c r="B198" s="2"/>
    </row>
    <row r="199" spans="1:2">
      <c r="A199" s="2"/>
      <c r="B199" s="2"/>
    </row>
    <row r="200" spans="1:2">
      <c r="A200" s="2"/>
      <c r="B200" s="2"/>
    </row>
    <row r="201" spans="1:2">
      <c r="A201" s="2"/>
      <c r="B201" s="2"/>
    </row>
    <row r="202" spans="1:2">
      <c r="A202" s="2"/>
      <c r="B202" s="2"/>
    </row>
    <row r="203" spans="1:2">
      <c r="A203" s="2"/>
      <c r="B203" s="2"/>
    </row>
    <row r="204" spans="1:2">
      <c r="A204" s="2"/>
      <c r="B204" s="2"/>
    </row>
    <row r="205" spans="1:2">
      <c r="A205" s="2"/>
      <c r="B205" s="2"/>
    </row>
    <row r="206" spans="1:2">
      <c r="A206" s="2"/>
      <c r="B206" s="2"/>
    </row>
    <row r="207" spans="1:2">
      <c r="A207" s="2"/>
      <c r="B207" s="2"/>
    </row>
    <row r="208" spans="1:2">
      <c r="A208" s="2"/>
      <c r="B208" s="2"/>
    </row>
    <row r="209" spans="1:2">
      <c r="A209" s="2"/>
      <c r="B209" s="2"/>
    </row>
    <row r="210" spans="1:2">
      <c r="A210" s="2"/>
      <c r="B210" s="2"/>
    </row>
    <row r="211" spans="1:2">
      <c r="A211" s="2"/>
      <c r="B211" s="2"/>
    </row>
    <row r="212" spans="1:2">
      <c r="A212" s="2"/>
      <c r="B212" s="2"/>
    </row>
    <row r="213" spans="1:2">
      <c r="A213" s="2"/>
      <c r="B213" s="2"/>
    </row>
    <row r="214" spans="1:2">
      <c r="A214" s="2"/>
      <c r="B214" s="2"/>
    </row>
    <row r="215" spans="1:2">
      <c r="A215" s="2"/>
      <c r="B215" s="2"/>
    </row>
    <row r="216" spans="1:2">
      <c r="A216" s="2"/>
      <c r="B216" s="2"/>
    </row>
    <row r="217" spans="1:2">
      <c r="A217" s="2"/>
      <c r="B217" s="2"/>
    </row>
    <row r="218" spans="1:2">
      <c r="A218" s="2"/>
      <c r="B218" s="2"/>
    </row>
    <row r="219" spans="1:2">
      <c r="A219" s="2"/>
      <c r="B219" s="2"/>
    </row>
    <row r="220" spans="1:2">
      <c r="A220" s="2"/>
      <c r="B220" s="2"/>
    </row>
    <row r="221" spans="1:2">
      <c r="A221" s="2"/>
      <c r="B221" s="2"/>
    </row>
    <row r="222" spans="1:2">
      <c r="A222" s="2"/>
      <c r="B222" s="2"/>
    </row>
    <row r="223" spans="1:2">
      <c r="A223" s="2"/>
      <c r="B223" s="2"/>
    </row>
    <row r="224" spans="1:2">
      <c r="A224" s="2"/>
      <c r="B224" s="2"/>
    </row>
    <row r="225" spans="1:2">
      <c r="A225" s="2"/>
      <c r="B225" s="2"/>
    </row>
    <row r="226" spans="1:2">
      <c r="A226" s="2"/>
      <c r="B226" s="2"/>
    </row>
    <row r="227" spans="1:2">
      <c r="A227" s="2"/>
      <c r="B227" s="2"/>
    </row>
    <row r="228" spans="1:2">
      <c r="A228" s="2"/>
      <c r="B228" s="2"/>
    </row>
    <row r="229" spans="1:2">
      <c r="A229" s="2"/>
      <c r="B229" s="2"/>
    </row>
    <row r="230" spans="1:2">
      <c r="A230" s="2"/>
      <c r="B230" s="2"/>
    </row>
    <row r="231" spans="1:2">
      <c r="A231" s="2"/>
      <c r="B231" s="2"/>
    </row>
    <row r="232" spans="1:2">
      <c r="A232" s="2"/>
      <c r="B232" s="2"/>
    </row>
    <row r="233" spans="1:2">
      <c r="A233" s="2"/>
      <c r="B233" s="2"/>
    </row>
    <row r="234" spans="1:2">
      <c r="A234" s="2"/>
      <c r="B234" s="2"/>
    </row>
    <row r="235" spans="1:2">
      <c r="A235" s="2"/>
      <c r="B235" s="2"/>
    </row>
    <row r="236" spans="1:2">
      <c r="A236" s="2"/>
      <c r="B236" s="2"/>
    </row>
    <row r="237" spans="1:2">
      <c r="A237" s="2"/>
      <c r="B237" s="2"/>
    </row>
    <row r="238" spans="1:2">
      <c r="A238" s="2"/>
      <c r="B238" s="2"/>
    </row>
    <row r="239" spans="1:2">
      <c r="A239" s="2"/>
      <c r="B239" s="2"/>
    </row>
    <row r="240" spans="1:2">
      <c r="A240" s="2"/>
      <c r="B240" s="2"/>
    </row>
    <row r="241" spans="1:2">
      <c r="A241" s="2"/>
      <c r="B241" s="2"/>
    </row>
    <row r="242" spans="1:2">
      <c r="A242" s="2"/>
      <c r="B242" s="2"/>
    </row>
    <row r="243" spans="1:2">
      <c r="A243" s="2"/>
      <c r="B243" s="2"/>
    </row>
    <row r="244" spans="1:2">
      <c r="A244" s="2"/>
      <c r="B244" s="2"/>
    </row>
    <row r="245" spans="1:2">
      <c r="A245" s="2"/>
      <c r="B245" s="2"/>
    </row>
    <row r="246" spans="1:2">
      <c r="A246" s="2"/>
      <c r="B246" s="2"/>
    </row>
    <row r="247" spans="1:2">
      <c r="A247" s="2"/>
      <c r="B247" s="2"/>
    </row>
    <row r="248" spans="1:2">
      <c r="A248" s="2"/>
      <c r="B248" s="2"/>
    </row>
    <row r="249" spans="1:2">
      <c r="A249" s="2"/>
      <c r="B249" s="2"/>
    </row>
    <row r="250" spans="1:2">
      <c r="A250" s="2"/>
      <c r="B250" s="2"/>
    </row>
    <row r="251" spans="1:2">
      <c r="A251" s="2"/>
      <c r="B251" s="2"/>
    </row>
    <row r="252" spans="1:2">
      <c r="A252" s="2"/>
      <c r="B252" s="2"/>
    </row>
    <row r="253" spans="1:2">
      <c r="A253" s="2"/>
      <c r="B253" s="2"/>
    </row>
    <row r="254" spans="1:2">
      <c r="A254" s="2"/>
      <c r="B254" s="2"/>
    </row>
    <row r="255" spans="1:2">
      <c r="A255" s="2"/>
      <c r="B255" s="2"/>
    </row>
    <row r="256" spans="1:2">
      <c r="A256" s="2"/>
      <c r="B256" s="2"/>
    </row>
    <row r="257" spans="1:2">
      <c r="A257" s="2"/>
      <c r="B257" s="2"/>
    </row>
    <row r="258" spans="1:2">
      <c r="A258" s="2"/>
      <c r="B258" s="2"/>
    </row>
    <row r="259" spans="1:2">
      <c r="A259" s="2"/>
      <c r="B259" s="2"/>
    </row>
    <row r="260" spans="1:2">
      <c r="A260" s="2"/>
      <c r="B260" s="2"/>
    </row>
    <row r="261" spans="1:2">
      <c r="A261" s="2"/>
      <c r="B261" s="2"/>
    </row>
    <row r="262" spans="1:2">
      <c r="A262" s="2"/>
      <c r="B262" s="2"/>
    </row>
    <row r="263" spans="1:2">
      <c r="A263" s="2"/>
      <c r="B263" s="2"/>
    </row>
    <row r="264" spans="1:2">
      <c r="A264" s="2"/>
      <c r="B264" s="2"/>
    </row>
    <row r="265" spans="1:2">
      <c r="A265" s="2"/>
      <c r="B265" s="2"/>
    </row>
    <row r="266" spans="1:2">
      <c r="A266" s="2"/>
      <c r="B266" s="2"/>
    </row>
    <row r="267" spans="1:2">
      <c r="A267" s="2"/>
      <c r="B267" s="2"/>
    </row>
    <row r="268" spans="1:2">
      <c r="A268" s="2"/>
      <c r="B268" s="2"/>
    </row>
    <row r="269" spans="1:2">
      <c r="A269" s="2"/>
      <c r="B269" s="2"/>
    </row>
    <row r="270" spans="1:2">
      <c r="A270" s="2"/>
      <c r="B270" s="2"/>
    </row>
    <row r="271" spans="1:2">
      <c r="A271" s="2"/>
      <c r="B271" s="2"/>
    </row>
    <row r="272" spans="1:2">
      <c r="A272" s="2"/>
      <c r="B272" s="2"/>
    </row>
    <row r="273" spans="1:2">
      <c r="A273" s="2"/>
      <c r="B273" s="2"/>
    </row>
    <row r="274" spans="1:2">
      <c r="A274" s="2"/>
      <c r="B274" s="2"/>
    </row>
    <row r="275" spans="1:2">
      <c r="A275" s="2"/>
      <c r="B275" s="2"/>
    </row>
    <row r="276" spans="1:2">
      <c r="A276" s="2"/>
      <c r="B276" s="2"/>
    </row>
    <row r="277" spans="1:2">
      <c r="A277" s="2"/>
      <c r="B277" s="2"/>
    </row>
    <row r="278" spans="1:2">
      <c r="A278" s="2"/>
      <c r="B278" s="2"/>
    </row>
    <row r="279" spans="1:2">
      <c r="A279" s="2"/>
      <c r="B279" s="2"/>
    </row>
    <row r="280" spans="1:2">
      <c r="A280" s="2"/>
      <c r="B280" s="2"/>
    </row>
    <row r="281" spans="1:2">
      <c r="A281" s="2"/>
      <c r="B281" s="2"/>
    </row>
    <row r="282" spans="1:2">
      <c r="A282" s="2"/>
      <c r="B282" s="2"/>
    </row>
    <row r="283" spans="1:2">
      <c r="A283" s="2"/>
      <c r="B283" s="2"/>
    </row>
    <row r="284" spans="1:2">
      <c r="A284" s="2"/>
      <c r="B284" s="2"/>
    </row>
    <row r="285" spans="1:2">
      <c r="A285" s="2"/>
      <c r="B285" s="2"/>
    </row>
    <row r="286" spans="1:2">
      <c r="A286" s="2"/>
      <c r="B286" s="2"/>
    </row>
    <row r="287" spans="1:2">
      <c r="A287" s="2"/>
      <c r="B287" s="2"/>
    </row>
    <row r="288" spans="1:2">
      <c r="A288" s="2"/>
      <c r="B288" s="2"/>
    </row>
    <row r="289" spans="1:2">
      <c r="A289" s="2"/>
      <c r="B289" s="2"/>
    </row>
    <row r="290" spans="1:2">
      <c r="A290" s="2"/>
      <c r="B290" s="2"/>
    </row>
    <row r="291" spans="1:2">
      <c r="A291" s="2"/>
      <c r="B291" s="2"/>
    </row>
    <row r="292" spans="1:2">
      <c r="A292" s="2"/>
      <c r="B292" s="2"/>
    </row>
    <row r="293" spans="1:2">
      <c r="A293" s="2"/>
      <c r="B293" s="2"/>
    </row>
    <row r="294" spans="1:2">
      <c r="A294" s="2"/>
      <c r="B294" s="2"/>
    </row>
    <row r="295" spans="1:2">
      <c r="A295" s="2"/>
      <c r="B295" s="2"/>
    </row>
    <row r="296" spans="1:2">
      <c r="A296" s="2"/>
      <c r="B296" s="2"/>
    </row>
    <row r="297" spans="1:2">
      <c r="A297" s="2"/>
      <c r="B297" s="2"/>
    </row>
    <row r="298" spans="1:2">
      <c r="A298" s="2"/>
      <c r="B298" s="2"/>
    </row>
    <row r="299" spans="1:2">
      <c r="A299" s="2"/>
      <c r="B299" s="2"/>
    </row>
    <row r="300" spans="1:2">
      <c r="A300" s="2"/>
      <c r="B300" s="2"/>
    </row>
    <row r="301" spans="1:2">
      <c r="A301" s="2"/>
      <c r="B301" s="2"/>
    </row>
    <row r="302" spans="1:2">
      <c r="A302" s="2"/>
      <c r="B302" s="2"/>
    </row>
    <row r="303" spans="1:2">
      <c r="A303" s="2"/>
      <c r="B303" s="2"/>
    </row>
    <row r="304" spans="1:2">
      <c r="A304" s="2"/>
      <c r="B304" s="2"/>
    </row>
    <row r="305" spans="1:2">
      <c r="A305" s="2"/>
      <c r="B305" s="2"/>
    </row>
    <row r="306" spans="1:2">
      <c r="A306" s="2"/>
      <c r="B306" s="2"/>
    </row>
    <row r="307" spans="1:2">
      <c r="A307" s="2"/>
      <c r="B307" s="2"/>
    </row>
    <row r="308" spans="1:2">
      <c r="A308" s="2"/>
      <c r="B308" s="2"/>
    </row>
    <row r="309" spans="1:2">
      <c r="A309" s="2"/>
      <c r="B309" s="2"/>
    </row>
    <row r="310" spans="1:2">
      <c r="A310" s="2"/>
      <c r="B310" s="2"/>
    </row>
    <row r="311" spans="1:2">
      <c r="A311" s="2"/>
      <c r="B311" s="2"/>
    </row>
    <row r="312" spans="1:2">
      <c r="A312" s="2"/>
      <c r="B312" s="2"/>
    </row>
    <row r="313" spans="1:2">
      <c r="A313" s="2"/>
      <c r="B313" s="2"/>
    </row>
    <row r="314" spans="1:2">
      <c r="A314" s="2"/>
      <c r="B314" s="2"/>
    </row>
    <row r="315" spans="1:2">
      <c r="A315" s="2"/>
      <c r="B315" s="2"/>
    </row>
    <row r="316" spans="1:2">
      <c r="A316" s="2"/>
      <c r="B316" s="2"/>
    </row>
    <row r="317" spans="1:2">
      <c r="A317" s="2"/>
      <c r="B317" s="2"/>
    </row>
    <row r="318" spans="1:2">
      <c r="A318" s="2"/>
      <c r="B318" s="2"/>
    </row>
    <row r="319" spans="1:2">
      <c r="A319" s="2"/>
      <c r="B319" s="2"/>
    </row>
    <row r="320" spans="1:2">
      <c r="A320" s="2"/>
      <c r="B320" s="2"/>
    </row>
    <row r="321" spans="1:2">
      <c r="A321" s="2"/>
      <c r="B321" s="2"/>
    </row>
    <row r="322" spans="1:2">
      <c r="A322" s="2"/>
      <c r="B322" s="2"/>
    </row>
    <row r="323" spans="1:2">
      <c r="A323" s="2"/>
      <c r="B323" s="2"/>
    </row>
    <row r="324" spans="1:2">
      <c r="A324" s="2"/>
      <c r="B324" s="2"/>
    </row>
    <row r="325" spans="1:2">
      <c r="A325" s="2"/>
      <c r="B325" s="2"/>
    </row>
    <row r="326" spans="1:2">
      <c r="A326" s="2"/>
      <c r="B326" s="2"/>
    </row>
    <row r="327" spans="1:2">
      <c r="A327" s="2"/>
      <c r="B327" s="2"/>
    </row>
    <row r="328" spans="1:2">
      <c r="A328" s="2"/>
      <c r="B328" s="2"/>
    </row>
    <row r="329" spans="1:2">
      <c r="A329" s="2"/>
      <c r="B329" s="2"/>
    </row>
    <row r="330" spans="1:2">
      <c r="A330" s="2"/>
      <c r="B330" s="2"/>
    </row>
    <row r="331" spans="1:2">
      <c r="A331" s="2"/>
      <c r="B331" s="2"/>
    </row>
    <row r="332" spans="1:2">
      <c r="A332" s="2"/>
      <c r="B332" s="2"/>
    </row>
    <row r="333" spans="1:2">
      <c r="A333" s="2"/>
      <c r="B333" s="2"/>
    </row>
    <row r="334" spans="1:2">
      <c r="A334" s="2"/>
      <c r="B334" s="2"/>
    </row>
    <row r="335" spans="1:2">
      <c r="A335" s="2"/>
      <c r="B335" s="2"/>
    </row>
    <row r="336" spans="1:2">
      <c r="A336" s="2"/>
      <c r="B336" s="2"/>
    </row>
    <row r="337" spans="1:2">
      <c r="A337" s="2"/>
      <c r="B337" s="2"/>
    </row>
    <row r="338" spans="1:2">
      <c r="A338" s="2"/>
      <c r="B338" s="2"/>
    </row>
    <row r="339" spans="1:2">
      <c r="A339" s="2"/>
      <c r="B339" s="2"/>
    </row>
    <row r="340" spans="1:2">
      <c r="A340" s="2"/>
      <c r="B340" s="2"/>
    </row>
    <row r="341" spans="1:2">
      <c r="A341" s="2"/>
      <c r="B341" s="2"/>
    </row>
    <row r="342" spans="1:2">
      <c r="A342" s="2"/>
      <c r="B342" s="2"/>
    </row>
    <row r="343" spans="1:2">
      <c r="A343" s="2"/>
      <c r="B343" s="2"/>
    </row>
    <row r="344" spans="1:2">
      <c r="A344" s="2"/>
      <c r="B344" s="2"/>
    </row>
    <row r="345" spans="1:2">
      <c r="A345" s="2"/>
      <c r="B345" s="2"/>
    </row>
    <row r="346" spans="1:2">
      <c r="A346" s="2"/>
      <c r="B346" s="2"/>
    </row>
    <row r="347" spans="1:2">
      <c r="A347" s="2"/>
      <c r="B347" s="2"/>
    </row>
    <row r="348" spans="1:2">
      <c r="A348" s="2"/>
      <c r="B348" s="2"/>
    </row>
    <row r="349" spans="1:2">
      <c r="A349" s="2"/>
      <c r="B349" s="2"/>
    </row>
    <row r="350" spans="1:2">
      <c r="A350" s="2"/>
      <c r="B350" s="2"/>
    </row>
    <row r="351" spans="1:2">
      <c r="A351" s="2"/>
      <c r="B351" s="2"/>
    </row>
    <row r="352" spans="1:2">
      <c r="A352" s="2"/>
      <c r="B352" s="2"/>
    </row>
    <row r="353" spans="1:2">
      <c r="A353" s="2"/>
      <c r="B353" s="2"/>
    </row>
    <row r="354" spans="1:2">
      <c r="A354" s="2"/>
      <c r="B354" s="2"/>
    </row>
    <row r="355" spans="1:2">
      <c r="A355" s="2"/>
      <c r="B355" s="2"/>
    </row>
    <row r="356" spans="1:2">
      <c r="A356" s="2"/>
      <c r="B356" s="2"/>
    </row>
    <row r="357" spans="1:2">
      <c r="A357" s="2"/>
      <c r="B357" s="2"/>
    </row>
    <row r="358" spans="1:2">
      <c r="A358" s="2"/>
      <c r="B358" s="2"/>
    </row>
    <row r="359" spans="1:2">
      <c r="A359" s="2"/>
      <c r="B359" s="2"/>
    </row>
    <row r="360" spans="1:2">
      <c r="A360" s="2"/>
      <c r="B360" s="2"/>
    </row>
    <row r="361" spans="1:2">
      <c r="A361" s="2"/>
      <c r="B361" s="2"/>
    </row>
    <row r="362" spans="1:2">
      <c r="A362" s="2"/>
      <c r="B362" s="2"/>
    </row>
    <row r="363" spans="1:2">
      <c r="A363" s="2"/>
      <c r="B363" s="2"/>
    </row>
    <row r="364" spans="1:2">
      <c r="A364" s="2"/>
      <c r="B364" s="2"/>
    </row>
    <row r="365" spans="1:2">
      <c r="A365" s="2"/>
      <c r="B365" s="2"/>
    </row>
    <row r="366" spans="1:2">
      <c r="A366" s="2"/>
      <c r="B366" s="2"/>
    </row>
    <row r="367" spans="1:2">
      <c r="A367" s="2"/>
      <c r="B367" s="2"/>
    </row>
    <row r="368" spans="1:2">
      <c r="A368" s="2"/>
      <c r="B368" s="2"/>
    </row>
    <row r="369" spans="1:2">
      <c r="A369" s="2"/>
      <c r="B369" s="2"/>
    </row>
    <row r="370" spans="1:2">
      <c r="A370" s="2"/>
      <c r="B370" s="2"/>
    </row>
    <row r="371" spans="1:2">
      <c r="A371" s="2"/>
      <c r="B371" s="2"/>
    </row>
    <row r="372" spans="1:2">
      <c r="A372" s="2"/>
      <c r="B372" s="2"/>
    </row>
    <row r="373" spans="1:2">
      <c r="A373" s="2"/>
      <c r="B373" s="2"/>
    </row>
    <row r="374" spans="1:2">
      <c r="A374" s="2"/>
      <c r="B374" s="2"/>
    </row>
    <row r="375" spans="1:2">
      <c r="A375" s="2"/>
      <c r="B375" s="2"/>
    </row>
    <row r="376" spans="1:2">
      <c r="A376" s="2"/>
      <c r="B376" s="2"/>
    </row>
    <row r="377" spans="1:2">
      <c r="A377" s="2"/>
      <c r="B377" s="2"/>
    </row>
    <row r="378" spans="1:2">
      <c r="A378" s="2"/>
      <c r="B378" s="2"/>
    </row>
    <row r="379" spans="1:2">
      <c r="A379" s="2"/>
      <c r="B379" s="2"/>
    </row>
    <row r="380" spans="1:2">
      <c r="A380" s="2"/>
      <c r="B380" s="2"/>
    </row>
    <row r="381" spans="1:2">
      <c r="A381" s="2"/>
      <c r="B381" s="2"/>
    </row>
    <row r="382" spans="1:2">
      <c r="A382" s="2"/>
      <c r="B382" s="2"/>
    </row>
    <row r="383" spans="1:2">
      <c r="A383" s="2"/>
      <c r="B383" s="2"/>
    </row>
    <row r="384" spans="1:2">
      <c r="A384" s="2"/>
      <c r="B384" s="2"/>
    </row>
    <row r="385" spans="1:2">
      <c r="A385" s="2"/>
      <c r="B385" s="2"/>
    </row>
    <row r="386" spans="1:2">
      <c r="A386" s="2"/>
      <c r="B386" s="2"/>
    </row>
    <row r="387" spans="1:2">
      <c r="A387" s="2"/>
      <c r="B387" s="2"/>
    </row>
    <row r="388" spans="1:2">
      <c r="A388" s="2"/>
      <c r="B388" s="2"/>
    </row>
    <row r="389" spans="1:2">
      <c r="A389" s="2"/>
      <c r="B389" s="2"/>
    </row>
    <row r="390" spans="1:2">
      <c r="A390" s="2"/>
      <c r="B390" s="2"/>
    </row>
    <row r="391" spans="1:2">
      <c r="A391" s="2"/>
      <c r="B391" s="2"/>
    </row>
    <row r="392" spans="1:2">
      <c r="A392" s="2"/>
      <c r="B392" s="2"/>
    </row>
    <row r="393" spans="1:2">
      <c r="A393" s="2"/>
      <c r="B393" s="2"/>
    </row>
    <row r="394" spans="1:2">
      <c r="A394" s="2"/>
      <c r="B394" s="2"/>
    </row>
    <row r="395" spans="1:2">
      <c r="A395" s="2"/>
      <c r="B395" s="2"/>
    </row>
    <row r="396" spans="1:2">
      <c r="A396" s="2"/>
      <c r="B396" s="2"/>
    </row>
    <row r="397" spans="1:2">
      <c r="A397" s="2"/>
      <c r="B397" s="2"/>
    </row>
    <row r="398" spans="1:2">
      <c r="A398" s="2"/>
      <c r="B398" s="2"/>
    </row>
    <row r="399" spans="1:2">
      <c r="A399" s="2"/>
      <c r="B399" s="2"/>
    </row>
    <row r="400" spans="1:2">
      <c r="A400" s="2"/>
      <c r="B400" s="2"/>
    </row>
    <row r="401" spans="1:2">
      <c r="A401" s="2"/>
      <c r="B401" s="2"/>
    </row>
    <row r="402" spans="1:2">
      <c r="A402" s="2"/>
      <c r="B402" s="2"/>
    </row>
    <row r="403" spans="1:2">
      <c r="A403" s="2"/>
      <c r="B403" s="2"/>
    </row>
    <row r="404" spans="1:2">
      <c r="A404" s="2"/>
      <c r="B404" s="2"/>
    </row>
    <row r="405" spans="1:2">
      <c r="A405" s="2"/>
      <c r="B405" s="2"/>
    </row>
    <row r="406" spans="1:2">
      <c r="A406" s="2"/>
      <c r="B406" s="2"/>
    </row>
    <row r="407" spans="1:2">
      <c r="A407" s="2"/>
      <c r="B407" s="2"/>
    </row>
    <row r="408" spans="1:2">
      <c r="A408" s="2"/>
      <c r="B408" s="2"/>
    </row>
    <row r="409" spans="1:2">
      <c r="A409" s="2"/>
      <c r="B409" s="2"/>
    </row>
    <row r="410" spans="1:2">
      <c r="A410" s="2"/>
      <c r="B410" s="2"/>
    </row>
    <row r="411" spans="1:2">
      <c r="A411" s="2"/>
      <c r="B411" s="2"/>
    </row>
    <row r="412" spans="1:2">
      <c r="A412" s="2"/>
      <c r="B412" s="2"/>
    </row>
    <row r="413" spans="1:2">
      <c r="A413" s="2"/>
      <c r="B413" s="2"/>
    </row>
    <row r="414" spans="1:2">
      <c r="A414" s="2"/>
      <c r="B414" s="2"/>
    </row>
    <row r="415" spans="1:2">
      <c r="A415" s="2"/>
      <c r="B415" s="2"/>
    </row>
    <row r="416" spans="1:2">
      <c r="A416" s="2"/>
      <c r="B416" s="2"/>
    </row>
    <row r="417" spans="1:2">
      <c r="A417" s="2"/>
      <c r="B417" s="2"/>
    </row>
    <row r="418" spans="1:2">
      <c r="A418" s="2"/>
      <c r="B418" s="2"/>
    </row>
    <row r="419" spans="1:2">
      <c r="A419" s="2"/>
      <c r="B419" s="2"/>
    </row>
    <row r="420" spans="1:2">
      <c r="A420" s="2"/>
      <c r="B420" s="2"/>
    </row>
    <row r="421" spans="1:2">
      <c r="A421" s="2"/>
      <c r="B421" s="2"/>
    </row>
    <row r="422" spans="1:2">
      <c r="A422" s="2"/>
      <c r="B422" s="2"/>
    </row>
    <row r="423" spans="1:2">
      <c r="A423" s="2"/>
      <c r="B423" s="2"/>
    </row>
    <row r="424" spans="1:2">
      <c r="A424" s="2"/>
      <c r="B424" s="2"/>
    </row>
    <row r="425" spans="1:2">
      <c r="A425" s="2"/>
      <c r="B425" s="2"/>
    </row>
    <row r="426" spans="1:2">
      <c r="A426" s="2"/>
      <c r="B426" s="2"/>
    </row>
    <row r="427" spans="1:2">
      <c r="A427" s="2"/>
      <c r="B427" s="2"/>
    </row>
    <row r="428" spans="1:2">
      <c r="A428" s="2"/>
      <c r="B428" s="2"/>
    </row>
    <row r="429" spans="1:2">
      <c r="A429" s="2"/>
      <c r="B429" s="2"/>
    </row>
    <row r="430" spans="1:2">
      <c r="A430" s="2"/>
      <c r="B430" s="2"/>
    </row>
    <row r="431" spans="1:2">
      <c r="A431" s="2"/>
      <c r="B431" s="2"/>
    </row>
    <row r="432" spans="1:2">
      <c r="A432" s="2"/>
      <c r="B432" s="2"/>
    </row>
    <row r="433" spans="1:2">
      <c r="A433" s="2"/>
      <c r="B433" s="2"/>
    </row>
    <row r="434" spans="1:2">
      <c r="A434" s="2"/>
      <c r="B434" s="2"/>
    </row>
    <row r="435" spans="1:2">
      <c r="A435" s="2"/>
      <c r="B435" s="2"/>
    </row>
    <row r="436" spans="1:2">
      <c r="A436" s="2"/>
      <c r="B436" s="2"/>
    </row>
    <row r="437" spans="1:2">
      <c r="A437" s="2"/>
      <c r="B437" s="2"/>
    </row>
    <row r="438" spans="1:2">
      <c r="A438" s="2"/>
      <c r="B438" s="2"/>
    </row>
    <row r="439" spans="1:2">
      <c r="A439" s="2"/>
      <c r="B439" s="2"/>
    </row>
    <row r="440" spans="1:2">
      <c r="A440" s="2"/>
      <c r="B440" s="2"/>
    </row>
    <row r="441" spans="1:2">
      <c r="A441" s="2"/>
      <c r="B441" s="2"/>
    </row>
    <row r="442" spans="1:2">
      <c r="A442" s="2"/>
      <c r="B442" s="2"/>
    </row>
    <row r="443" spans="1:2">
      <c r="A443" s="2"/>
      <c r="B443" s="2"/>
    </row>
    <row r="444" spans="1:2">
      <c r="A444" s="2"/>
      <c r="B444" s="2"/>
    </row>
    <row r="445" spans="1:2">
      <c r="A445" s="2"/>
      <c r="B445" s="2"/>
    </row>
    <row r="446" spans="1:2">
      <c r="A446" s="2"/>
      <c r="B446" s="2"/>
    </row>
    <row r="447" spans="1:2">
      <c r="A447" s="2"/>
      <c r="B447" s="2"/>
    </row>
    <row r="448" spans="1:2">
      <c r="A448" s="2"/>
      <c r="B448" s="2"/>
    </row>
    <row r="449" spans="1:2">
      <c r="A449" s="2"/>
      <c r="B449" s="2"/>
    </row>
    <row r="450" spans="1:2">
      <c r="A450" s="2"/>
      <c r="B450" s="2"/>
    </row>
    <row r="451" spans="1:2">
      <c r="A451" s="2"/>
      <c r="B451" s="2"/>
    </row>
    <row r="452" spans="1:2">
      <c r="A452" s="2"/>
      <c r="B452" s="2"/>
    </row>
    <row r="453" spans="1:2">
      <c r="A453" s="2"/>
      <c r="B453" s="2"/>
    </row>
    <row r="454" spans="1:2">
      <c r="A454" s="2"/>
      <c r="B454" s="2"/>
    </row>
    <row r="455" spans="1:2">
      <c r="A455" s="2"/>
      <c r="B455" s="2"/>
    </row>
    <row r="456" spans="1:2">
      <c r="A456" s="2"/>
      <c r="B456" s="2"/>
    </row>
    <row r="457" spans="1:2">
      <c r="A457" s="2"/>
      <c r="B457" s="2"/>
    </row>
    <row r="458" spans="1:2">
      <c r="A458" s="2"/>
      <c r="B458" s="2"/>
    </row>
    <row r="459" spans="1:2">
      <c r="A459" s="2"/>
      <c r="B459" s="2"/>
    </row>
    <row r="460" spans="1:2">
      <c r="A460" s="2"/>
      <c r="B460" s="2"/>
    </row>
    <row r="461" spans="1:2">
      <c r="A461" s="2"/>
      <c r="B461" s="2"/>
    </row>
    <row r="462" spans="1:2">
      <c r="A462" s="2"/>
      <c r="B462" s="2"/>
    </row>
    <row r="463" spans="1:2">
      <c r="A463" s="2"/>
      <c r="B463" s="2"/>
    </row>
    <row r="464" spans="1:2">
      <c r="A464" s="2"/>
      <c r="B464" s="2"/>
    </row>
    <row r="465" spans="1:2">
      <c r="A465" s="2"/>
      <c r="B465" s="2"/>
    </row>
    <row r="466" spans="1:2">
      <c r="A466" s="2"/>
      <c r="B466" s="2"/>
    </row>
    <row r="467" spans="1:2">
      <c r="A467" s="2"/>
      <c r="B467" s="2"/>
    </row>
    <row r="468" spans="1:2">
      <c r="A468" s="2"/>
      <c r="B468" s="2"/>
    </row>
    <row r="469" spans="1:2">
      <c r="A469" s="2"/>
      <c r="B469" s="2"/>
    </row>
    <row r="470" spans="1:2">
      <c r="A470" s="2"/>
      <c r="B470" s="2"/>
    </row>
    <row r="471" spans="1:2">
      <c r="A471" s="2"/>
      <c r="B471" s="2"/>
    </row>
    <row r="472" spans="1:2">
      <c r="A472" s="2"/>
      <c r="B472" s="2"/>
    </row>
    <row r="473" spans="1:2">
      <c r="A473" s="2"/>
      <c r="B473" s="2"/>
    </row>
    <row r="474" spans="1:2">
      <c r="A474" s="2"/>
      <c r="B474" s="2"/>
    </row>
    <row r="475" spans="1:2">
      <c r="A475" s="2"/>
      <c r="B475" s="2"/>
    </row>
    <row r="476" spans="1:2">
      <c r="A476" s="2"/>
      <c r="B476" s="2"/>
    </row>
    <row r="477" spans="1:2">
      <c r="A477" s="2"/>
      <c r="B477" s="2"/>
    </row>
    <row r="478" spans="1:2">
      <c r="A478" s="2"/>
      <c r="B478" s="2"/>
    </row>
    <row r="479" spans="1:2">
      <c r="A479" s="2"/>
      <c r="B479" s="2"/>
    </row>
    <row r="480" spans="1:2">
      <c r="A480" s="2"/>
      <c r="B480" s="2"/>
    </row>
    <row r="481" spans="1:2">
      <c r="A481" s="2"/>
      <c r="B481" s="2"/>
    </row>
    <row r="482" spans="1:2">
      <c r="A482" s="2"/>
      <c r="B482" s="2"/>
    </row>
    <row r="483" spans="1:2">
      <c r="A483" s="2"/>
      <c r="B483" s="2"/>
    </row>
    <row r="484" spans="1:2">
      <c r="A484" s="2"/>
      <c r="B484" s="2"/>
    </row>
    <row r="485" spans="1:2">
      <c r="A485" s="2"/>
      <c r="B485" s="2"/>
    </row>
    <row r="486" spans="1:2">
      <c r="A486" s="2"/>
      <c r="B486" s="2"/>
    </row>
    <row r="487" spans="1:2">
      <c r="A487" s="2"/>
      <c r="B487" s="2"/>
    </row>
    <row r="488" spans="1:2">
      <c r="A488" s="2"/>
      <c r="B488" s="2"/>
    </row>
    <row r="489" spans="1:2">
      <c r="A489" s="2"/>
      <c r="B489" s="2"/>
    </row>
    <row r="490" spans="1:2">
      <c r="A490" s="2"/>
      <c r="B490" s="2"/>
    </row>
    <row r="491" spans="1:2">
      <c r="A491" s="2"/>
      <c r="B491" s="2"/>
    </row>
    <row r="492" spans="1:2">
      <c r="A492" s="2"/>
      <c r="B492" s="2"/>
    </row>
    <row r="493" spans="1:2">
      <c r="A493" s="2"/>
      <c r="B493" s="2"/>
    </row>
    <row r="494" spans="1:2">
      <c r="A494" s="2"/>
      <c r="B494" s="2"/>
    </row>
    <row r="495" spans="1:2">
      <c r="A495" s="2"/>
      <c r="B495" s="2"/>
    </row>
    <row r="496" spans="1:2">
      <c r="A496" s="2"/>
      <c r="B496" s="2"/>
    </row>
    <row r="497" spans="1:2">
      <c r="A497" s="2"/>
      <c r="B497" s="2"/>
    </row>
    <row r="498" spans="1:2">
      <c r="A498" s="2"/>
      <c r="B498" s="2"/>
    </row>
    <row r="499" spans="1:2">
      <c r="A499" s="2"/>
      <c r="B499" s="2"/>
    </row>
    <row r="500" spans="1:2">
      <c r="A500" s="2"/>
      <c r="B500" s="2"/>
    </row>
    <row r="501" spans="1:2">
      <c r="A501" s="2"/>
      <c r="B501" s="2"/>
    </row>
    <row r="502" spans="1:2">
      <c r="A502" s="2"/>
      <c r="B502" s="2"/>
    </row>
    <row r="503" spans="1:2">
      <c r="A503" s="2"/>
      <c r="B503" s="2"/>
    </row>
    <row r="504" spans="1:2">
      <c r="A504" s="2"/>
      <c r="B504" s="2"/>
    </row>
    <row r="505" spans="1:2">
      <c r="A505" s="2"/>
      <c r="B505" s="2"/>
    </row>
    <row r="506" spans="1:2">
      <c r="A506" s="2"/>
      <c r="B506" s="2"/>
    </row>
    <row r="507" spans="1:2">
      <c r="A507" s="2"/>
      <c r="B507" s="2"/>
    </row>
    <row r="508" spans="1:2">
      <c r="A508" s="2"/>
      <c r="B508" s="2"/>
    </row>
    <row r="509" spans="1:2">
      <c r="A509" s="2"/>
      <c r="B509" s="2"/>
    </row>
    <row r="510" spans="1:2">
      <c r="A510" s="2"/>
      <c r="B510" s="2"/>
    </row>
    <row r="511" spans="1:2">
      <c r="A511" s="2"/>
      <c r="B511" s="2"/>
    </row>
    <row r="512" spans="1:2">
      <c r="A512" s="2"/>
      <c r="B512" s="2"/>
    </row>
    <row r="513" spans="1:2">
      <c r="A513" s="2"/>
      <c r="B513" s="2"/>
    </row>
    <row r="514" spans="1:2">
      <c r="A514" s="2"/>
      <c r="B514" s="2"/>
    </row>
    <row r="515" spans="1:2">
      <c r="A515" s="2"/>
      <c r="B515" s="2"/>
    </row>
    <row r="516" spans="1:2">
      <c r="A516" s="2"/>
      <c r="B516" s="2"/>
    </row>
    <row r="517" spans="1:2">
      <c r="A517" s="2"/>
      <c r="B517" s="2"/>
    </row>
    <row r="518" spans="1:2">
      <c r="A518" s="2"/>
      <c r="B518" s="2"/>
    </row>
    <row r="519" spans="1:2">
      <c r="A519" s="2"/>
      <c r="B519" s="2"/>
    </row>
    <row r="520" spans="1:2">
      <c r="A520" s="2"/>
      <c r="B520" s="2"/>
    </row>
    <row r="521" spans="1:2">
      <c r="A521" s="2"/>
      <c r="B521" s="2"/>
    </row>
    <row r="522" spans="1:2">
      <c r="A522" s="2"/>
      <c r="B522" s="2"/>
    </row>
    <row r="523" spans="1:2">
      <c r="A523" s="2"/>
      <c r="B523" s="2"/>
    </row>
    <row r="524" spans="1:2">
      <c r="A524" s="2"/>
      <c r="B524" s="2"/>
    </row>
    <row r="525" spans="1:2">
      <c r="A525" s="2"/>
      <c r="B525" s="2"/>
    </row>
    <row r="526" spans="1:2">
      <c r="A526" s="2"/>
      <c r="B526" s="2"/>
    </row>
    <row r="527" spans="1:2">
      <c r="A527" s="2"/>
      <c r="B527" s="2"/>
    </row>
    <row r="528" spans="1:2">
      <c r="A528" s="2"/>
      <c r="B528" s="2"/>
    </row>
    <row r="529" spans="1:2">
      <c r="A529" s="2"/>
      <c r="B529" s="2"/>
    </row>
    <row r="530" spans="1:2">
      <c r="A530" s="2"/>
      <c r="B530" s="2"/>
    </row>
    <row r="531" spans="1:2">
      <c r="A531" s="2"/>
      <c r="B531" s="2"/>
    </row>
    <row r="532" spans="1:2">
      <c r="A532" s="2"/>
      <c r="B532" s="2"/>
    </row>
    <row r="533" spans="1:2">
      <c r="A533" s="2"/>
      <c r="B533" s="2"/>
    </row>
    <row r="534" spans="1:2">
      <c r="A534" s="2"/>
      <c r="B534" s="2"/>
    </row>
    <row r="535" spans="1:2">
      <c r="A535" s="2"/>
      <c r="B535" s="2"/>
    </row>
    <row r="536" spans="1:2">
      <c r="A536" s="2"/>
      <c r="B536" s="2"/>
    </row>
    <row r="537" spans="1:2">
      <c r="A537" s="2"/>
      <c r="B537" s="2"/>
    </row>
    <row r="538" spans="1:2">
      <c r="A538" s="2"/>
      <c r="B538" s="2"/>
    </row>
    <row r="539" spans="1:2">
      <c r="A539" s="2"/>
      <c r="B539" s="2"/>
    </row>
    <row r="540" spans="1:2">
      <c r="A540" s="2"/>
      <c r="B540" s="2"/>
    </row>
    <row r="541" spans="1:2">
      <c r="A541" s="2"/>
      <c r="B541" s="2"/>
    </row>
    <row r="542" spans="1:2">
      <c r="A542" s="2"/>
      <c r="B542" s="2"/>
    </row>
    <row r="543" spans="1:2">
      <c r="A543" s="2"/>
      <c r="B543" s="2"/>
    </row>
    <row r="544" spans="1:2">
      <c r="A544" s="2"/>
      <c r="B544" s="2"/>
    </row>
    <row r="545" spans="1:2">
      <c r="A545" s="2"/>
      <c r="B545" s="2"/>
    </row>
    <row r="546" spans="1:2">
      <c r="A546" s="2"/>
      <c r="B546" s="2"/>
    </row>
    <row r="547" spans="1:2">
      <c r="A547" s="2"/>
      <c r="B547" s="2"/>
    </row>
    <row r="548" spans="1:2">
      <c r="A548" s="2"/>
      <c r="B548" s="2"/>
    </row>
    <row r="549" spans="1:2">
      <c r="A549" s="2"/>
      <c r="B549" s="2"/>
    </row>
    <row r="550" spans="1:2">
      <c r="A550" s="2"/>
      <c r="B550" s="2"/>
    </row>
    <row r="551" spans="1:2">
      <c r="A551" s="2"/>
      <c r="B551" s="2"/>
    </row>
    <row r="552" spans="1:2">
      <c r="A552" s="2"/>
      <c r="B552" s="2"/>
    </row>
    <row r="553" spans="1:2">
      <c r="A553" s="2"/>
      <c r="B553" s="2"/>
    </row>
    <row r="554" spans="1:2">
      <c r="A554" s="2"/>
      <c r="B554" s="2"/>
    </row>
    <row r="555" spans="1:2">
      <c r="A555" s="2"/>
      <c r="B555" s="2"/>
    </row>
    <row r="556" spans="1:2">
      <c r="A556" s="2"/>
      <c r="B556" s="2"/>
    </row>
    <row r="557" spans="1:2">
      <c r="A557" s="2"/>
      <c r="B557" s="2"/>
    </row>
    <row r="558" spans="1:2">
      <c r="A558" s="2"/>
      <c r="B558" s="2"/>
    </row>
    <row r="559" spans="1:2">
      <c r="A559" s="2"/>
      <c r="B559" s="2"/>
    </row>
    <row r="560" spans="1:2">
      <c r="A560" s="2"/>
      <c r="B560" s="2"/>
    </row>
    <row r="561" spans="1:2">
      <c r="A561" s="2"/>
      <c r="B561" s="2"/>
    </row>
    <row r="562" spans="1:2">
      <c r="A562" s="2"/>
      <c r="B562" s="2"/>
    </row>
    <row r="563" spans="1:2">
      <c r="A563" s="2"/>
      <c r="B563" s="2"/>
    </row>
    <row r="564" spans="1:2">
      <c r="A564" s="2"/>
      <c r="B564" s="2"/>
    </row>
    <row r="565" spans="1:2">
      <c r="A565" s="2"/>
      <c r="B565" s="2"/>
    </row>
    <row r="566" spans="1:2">
      <c r="A566" s="2"/>
      <c r="B566" s="2"/>
    </row>
    <row r="567" spans="1:2">
      <c r="A567" s="2"/>
      <c r="B567" s="2"/>
    </row>
    <row r="568" spans="1:2">
      <c r="A568" s="2"/>
      <c r="B568" s="2"/>
    </row>
    <row r="569" spans="1:2">
      <c r="A569" s="2"/>
      <c r="B569" s="2"/>
    </row>
    <row r="570" spans="1:2">
      <c r="A570" s="2"/>
      <c r="B570" s="2"/>
    </row>
    <row r="571" spans="1:2">
      <c r="A571" s="2"/>
      <c r="B571" s="2"/>
    </row>
    <row r="572" spans="1:2">
      <c r="A572" s="2"/>
      <c r="B572" s="2"/>
    </row>
    <row r="573" spans="1:2">
      <c r="A573" s="2"/>
      <c r="B573" s="2"/>
    </row>
    <row r="574" spans="1:2">
      <c r="A574" s="2"/>
      <c r="B574" s="2"/>
    </row>
    <row r="575" spans="1:2">
      <c r="A575" s="2"/>
      <c r="B575" s="2"/>
    </row>
    <row r="576" spans="1:2">
      <c r="A576" s="2"/>
      <c r="B576" s="2"/>
    </row>
    <row r="577" spans="1:2">
      <c r="A577" s="2"/>
      <c r="B577" s="2"/>
    </row>
    <row r="578" spans="1:2">
      <c r="A578" s="2"/>
      <c r="B578" s="2"/>
    </row>
    <row r="579" spans="1:2">
      <c r="A579" s="2"/>
      <c r="B579" s="2"/>
    </row>
    <row r="580" spans="1:2">
      <c r="A580" s="2"/>
      <c r="B580" s="2"/>
    </row>
    <row r="581" spans="1:2">
      <c r="A581" s="2"/>
      <c r="B581" s="2"/>
    </row>
    <row r="582" spans="1:2">
      <c r="A582" s="2"/>
      <c r="B582" s="2"/>
    </row>
    <row r="583" spans="1:2">
      <c r="A583" s="2"/>
      <c r="B583" s="2"/>
    </row>
    <row r="584" spans="1:2">
      <c r="A584" s="2"/>
      <c r="B584" s="2"/>
    </row>
    <row r="585" spans="1:2">
      <c r="A585" s="2"/>
      <c r="B585" s="2"/>
    </row>
    <row r="586" spans="1:2">
      <c r="A586" s="2"/>
      <c r="B586" s="2"/>
    </row>
    <row r="587" spans="1:2">
      <c r="A587" s="2"/>
      <c r="B587" s="2"/>
    </row>
    <row r="588" spans="1:2">
      <c r="A588" s="2"/>
      <c r="B588" s="2"/>
    </row>
    <row r="589" spans="1:2">
      <c r="A589" s="2"/>
      <c r="B589" s="2"/>
    </row>
    <row r="590" spans="1:2">
      <c r="A590" s="2"/>
      <c r="B590" s="2"/>
    </row>
    <row r="591" spans="1:2">
      <c r="A591" s="2"/>
      <c r="B591" s="2"/>
    </row>
    <row r="592" spans="1:2">
      <c r="A592" s="2"/>
      <c r="B592" s="2"/>
    </row>
    <row r="593" spans="1:2">
      <c r="A593" s="2"/>
      <c r="B593" s="2"/>
    </row>
    <row r="594" spans="1:2">
      <c r="A594" s="2"/>
      <c r="B594" s="2"/>
    </row>
    <row r="595" spans="1:2">
      <c r="A595" s="2"/>
      <c r="B595" s="2"/>
    </row>
    <row r="596" spans="1:2">
      <c r="A596" s="2"/>
      <c r="B596" s="2"/>
    </row>
    <row r="597" spans="1:2">
      <c r="A597" s="2"/>
      <c r="B597" s="2"/>
    </row>
    <row r="598" spans="1:2">
      <c r="A598" s="2"/>
      <c r="B598" s="2"/>
    </row>
    <row r="599" spans="1:2">
      <c r="A599" s="2"/>
      <c r="B599" s="2"/>
    </row>
    <row r="600" spans="1:2">
      <c r="A600" s="2"/>
      <c r="B600" s="2"/>
    </row>
    <row r="601" spans="1:2">
      <c r="A601" s="2"/>
      <c r="B601" s="2"/>
    </row>
    <row r="602" spans="1:2">
      <c r="A602" s="2"/>
      <c r="B602" s="2"/>
    </row>
    <row r="603" spans="1:2">
      <c r="A603" s="2"/>
      <c r="B603" s="2"/>
    </row>
    <row r="604" spans="1:2">
      <c r="A604" s="2"/>
      <c r="B604" s="2"/>
    </row>
    <row r="605" spans="1:2">
      <c r="A605" s="2"/>
      <c r="B605" s="2"/>
    </row>
    <row r="606" spans="1:2">
      <c r="A606" s="2"/>
      <c r="B606" s="2"/>
    </row>
    <row r="607" spans="1:2">
      <c r="A607" s="2"/>
      <c r="B607" s="2"/>
    </row>
    <row r="608" spans="1:2">
      <c r="A608" s="2"/>
      <c r="B608" s="2"/>
    </row>
    <row r="609" spans="1:2">
      <c r="A609" s="2"/>
      <c r="B609" s="2"/>
    </row>
    <row r="610" spans="1:2">
      <c r="A610" s="2"/>
      <c r="B610" s="2"/>
    </row>
    <row r="611" spans="1:2">
      <c r="A611" s="2"/>
      <c r="B611" s="2"/>
    </row>
    <row r="612" spans="1:2">
      <c r="A612" s="2"/>
      <c r="B612" s="2"/>
    </row>
    <row r="613" spans="1:2">
      <c r="A613" s="2"/>
      <c r="B613" s="2"/>
    </row>
    <row r="614" spans="1:2">
      <c r="A614" s="2"/>
      <c r="B614" s="2"/>
    </row>
    <row r="615" spans="1:2">
      <c r="A615" s="2"/>
      <c r="B615" s="2"/>
    </row>
    <row r="616" spans="1:2">
      <c r="A616" s="2"/>
      <c r="B616" s="2"/>
    </row>
    <row r="617" spans="1:2">
      <c r="A617" s="2"/>
      <c r="B617" s="2"/>
    </row>
    <row r="618" spans="1:2">
      <c r="A618" s="2"/>
      <c r="B618" s="2"/>
    </row>
    <row r="619" spans="1:2">
      <c r="A619" s="2"/>
      <c r="B619" s="2"/>
    </row>
    <row r="620" spans="1:2">
      <c r="A620" s="2"/>
      <c r="B620" s="2"/>
    </row>
    <row r="621" spans="1:2">
      <c r="A621" s="2"/>
      <c r="B621" s="2"/>
    </row>
    <row r="622" spans="1:2">
      <c r="A622" s="2"/>
      <c r="B622" s="2"/>
    </row>
    <row r="623" spans="1:2">
      <c r="A623" s="2"/>
      <c r="B623" s="2"/>
    </row>
    <row r="624" spans="1:2">
      <c r="A624" s="2"/>
      <c r="B624" s="2"/>
    </row>
    <row r="625" spans="1:2">
      <c r="A625" s="2"/>
      <c r="B625" s="2"/>
    </row>
    <row r="626" spans="1:2">
      <c r="A626" s="2"/>
      <c r="B626" s="2"/>
    </row>
    <row r="627" spans="1:2">
      <c r="A627" s="2"/>
      <c r="B627" s="2"/>
    </row>
    <row r="628" spans="1:2">
      <c r="A628" s="2"/>
      <c r="B628" s="2"/>
    </row>
    <row r="629" spans="1:2">
      <c r="A629" s="2"/>
      <c r="B629" s="2"/>
    </row>
    <row r="630" spans="1:2">
      <c r="A630" s="2"/>
      <c r="B630" s="2"/>
    </row>
    <row r="631" spans="1:2">
      <c r="A631" s="2"/>
      <c r="B631" s="2"/>
    </row>
    <row r="632" spans="1:2">
      <c r="A632" s="2"/>
      <c r="B632" s="2"/>
    </row>
    <row r="633" spans="1:2">
      <c r="A633" s="2"/>
      <c r="B633" s="2"/>
    </row>
    <row r="634" spans="1:2">
      <c r="A634" s="2"/>
      <c r="B634" s="2"/>
    </row>
    <row r="635" spans="1:2">
      <c r="A635" s="2"/>
      <c r="B635" s="2"/>
    </row>
    <row r="636" spans="1:2">
      <c r="A636" s="2"/>
      <c r="B636" s="2"/>
    </row>
    <row r="637" spans="1:2">
      <c r="A637" s="2"/>
      <c r="B637" s="2"/>
    </row>
    <row r="638" spans="1:2">
      <c r="A638" s="2"/>
      <c r="B638" s="2"/>
    </row>
    <row r="639" spans="1:2">
      <c r="A639" s="2"/>
      <c r="B639" s="2"/>
    </row>
    <row r="640" spans="1:2">
      <c r="A640" s="2"/>
      <c r="B640" s="2"/>
    </row>
    <row r="641" spans="1:2">
      <c r="A641" s="2"/>
      <c r="B641" s="2"/>
    </row>
    <row r="642" spans="1:2">
      <c r="A642" s="2"/>
      <c r="B642" s="2"/>
    </row>
    <row r="643" spans="1:2">
      <c r="A643" s="2"/>
      <c r="B643" s="2"/>
    </row>
    <row r="644" spans="1:2">
      <c r="A644" s="2"/>
      <c r="B644" s="2"/>
    </row>
    <row r="645" spans="1:2">
      <c r="A645" s="2"/>
      <c r="B645" s="2"/>
    </row>
    <row r="646" spans="1:2">
      <c r="A646" s="2"/>
      <c r="B646" s="2"/>
    </row>
    <row r="647" spans="1:2">
      <c r="A647" s="2"/>
      <c r="B647" s="2"/>
    </row>
    <row r="648" spans="1:2">
      <c r="A648" s="2"/>
      <c r="B648" s="2"/>
    </row>
    <row r="649" spans="1:2">
      <c r="A649" s="2"/>
      <c r="B649" s="2"/>
    </row>
    <row r="650" spans="1:2">
      <c r="A650" s="2"/>
      <c r="B650" s="2"/>
    </row>
    <row r="651" spans="1:2">
      <c r="A651" s="2"/>
      <c r="B651" s="2"/>
    </row>
    <row r="652" spans="1:2">
      <c r="A652" s="2"/>
      <c r="B652" s="2"/>
    </row>
    <row r="653" spans="1:2">
      <c r="A653" s="2"/>
      <c r="B653" s="2"/>
    </row>
    <row r="654" spans="1:2">
      <c r="A654" s="2"/>
      <c r="B654" s="2"/>
    </row>
    <row r="655" spans="1:2">
      <c r="A655" s="2"/>
      <c r="B655" s="2"/>
    </row>
    <row r="656" spans="1:2">
      <c r="A656" s="2"/>
      <c r="B656" s="2"/>
    </row>
    <row r="657" spans="1:2">
      <c r="A657" s="2"/>
      <c r="B657" s="2"/>
    </row>
    <row r="658" spans="1:2">
      <c r="A658" s="2"/>
      <c r="B658" s="2"/>
    </row>
    <row r="659" spans="1:2">
      <c r="A659" s="2"/>
      <c r="B659" s="2"/>
    </row>
    <row r="660" spans="1:2">
      <c r="A660" s="2"/>
      <c r="B660" s="2"/>
    </row>
    <row r="661" spans="1:2">
      <c r="A661" s="2"/>
      <c r="B661" s="2"/>
    </row>
    <row r="662" spans="1:2">
      <c r="A662" s="2"/>
      <c r="B662" s="2"/>
    </row>
    <row r="663" spans="1:2">
      <c r="A663" s="2"/>
      <c r="B663" s="2"/>
    </row>
    <row r="664" spans="1:2">
      <c r="A664" s="2"/>
      <c r="B664" s="2"/>
    </row>
    <row r="665" spans="1:2">
      <c r="A665" s="2"/>
      <c r="B665" s="2"/>
    </row>
    <row r="666" spans="1:2">
      <c r="A666" s="2"/>
      <c r="B666" s="2"/>
    </row>
    <row r="667" spans="1:2">
      <c r="A667" s="2"/>
      <c r="B667" s="2"/>
    </row>
    <row r="668" spans="1:2">
      <c r="A668" s="2"/>
      <c r="B668" s="2"/>
    </row>
    <row r="669" spans="1:2">
      <c r="A669" s="2"/>
      <c r="B669" s="2"/>
    </row>
    <row r="670" spans="1:2">
      <c r="A670" s="2"/>
      <c r="B670" s="2"/>
    </row>
    <row r="671" spans="1:2">
      <c r="A671" s="2"/>
      <c r="B671" s="2"/>
    </row>
    <row r="672" spans="1:2">
      <c r="A672" s="2"/>
      <c r="B672" s="2"/>
    </row>
    <row r="673" spans="1:2">
      <c r="A673" s="2"/>
      <c r="B673" s="2"/>
    </row>
    <row r="674" spans="1:2">
      <c r="A674" s="2"/>
      <c r="B674" s="2"/>
    </row>
    <row r="675" spans="1:2">
      <c r="A675" s="2"/>
      <c r="B675" s="2"/>
    </row>
    <row r="676" spans="1:2">
      <c r="A676" s="2"/>
      <c r="B676" s="2"/>
    </row>
    <row r="677" spans="1:2">
      <c r="A677" s="2"/>
      <c r="B677" s="2"/>
    </row>
    <row r="678" spans="1:2">
      <c r="A678" s="2"/>
      <c r="B678" s="2"/>
    </row>
    <row r="679" spans="1:2">
      <c r="A679" s="2"/>
      <c r="B679" s="2"/>
    </row>
    <row r="680" spans="1:2">
      <c r="A680" s="2"/>
      <c r="B680" s="2"/>
    </row>
    <row r="681" spans="1:2">
      <c r="A681" s="2"/>
      <c r="B681" s="2"/>
    </row>
    <row r="682" spans="1:2">
      <c r="A682" s="2"/>
      <c r="B682" s="2"/>
    </row>
    <row r="683" spans="1:2">
      <c r="A683" s="2"/>
      <c r="B683" s="2"/>
    </row>
    <row r="684" spans="1:2">
      <c r="A684" s="2"/>
      <c r="B684" s="2"/>
    </row>
    <row r="685" spans="1:2">
      <c r="A685" s="2"/>
      <c r="B685" s="2"/>
    </row>
    <row r="686" spans="1:2">
      <c r="A686" s="2"/>
      <c r="B686" s="2"/>
    </row>
    <row r="687" spans="1:2">
      <c r="A687" s="2"/>
      <c r="B687" s="2"/>
    </row>
    <row r="688" spans="1:2">
      <c r="A688" s="2"/>
      <c r="B688" s="2"/>
    </row>
    <row r="689" spans="1:2">
      <c r="A689" s="2"/>
      <c r="B689" s="2"/>
    </row>
    <row r="690" spans="1:2">
      <c r="A690" s="2"/>
      <c r="B690" s="2"/>
    </row>
    <row r="691" spans="1:2">
      <c r="A691" s="2"/>
      <c r="B691" s="2"/>
    </row>
    <row r="692" spans="1:2">
      <c r="A692" s="2"/>
      <c r="B692" s="2"/>
    </row>
    <row r="693" spans="1:2">
      <c r="A693" s="2"/>
      <c r="B693" s="2"/>
    </row>
    <row r="694" spans="1:2">
      <c r="A694" s="2"/>
      <c r="B694" s="2"/>
    </row>
    <row r="695" spans="1:2">
      <c r="A695" s="2"/>
      <c r="B695" s="2"/>
    </row>
    <row r="696" spans="1:2">
      <c r="A696" s="2"/>
      <c r="B696" s="2"/>
    </row>
    <row r="697" spans="1:2">
      <c r="A697" s="2"/>
      <c r="B697" s="2"/>
    </row>
    <row r="698" spans="1:2">
      <c r="A698" s="2"/>
      <c r="B698" s="2"/>
    </row>
    <row r="699" spans="1:2">
      <c r="A699" s="2"/>
      <c r="B699" s="2"/>
    </row>
    <row r="700" spans="1:2">
      <c r="A700" s="2"/>
      <c r="B700" s="2"/>
    </row>
    <row r="701" spans="1:2">
      <c r="A701" s="2"/>
      <c r="B701" s="2"/>
    </row>
    <row r="702" spans="1:2">
      <c r="A702" s="2"/>
      <c r="B702" s="2"/>
    </row>
    <row r="703" spans="1:2">
      <c r="A703" s="2"/>
      <c r="B703" s="2"/>
    </row>
    <row r="704" spans="1:2">
      <c r="A704" s="2"/>
      <c r="B704" s="2"/>
    </row>
    <row r="705" spans="1:2">
      <c r="A705" s="2"/>
      <c r="B705" s="2"/>
    </row>
    <row r="706" spans="1:2">
      <c r="A706" s="2"/>
      <c r="B706" s="2"/>
    </row>
    <row r="707" spans="1:2">
      <c r="A707" s="2"/>
      <c r="B707" s="2"/>
    </row>
    <row r="708" spans="1:2">
      <c r="A708" s="2"/>
      <c r="B708" s="2"/>
    </row>
    <row r="709" spans="1:2">
      <c r="A709" s="2"/>
      <c r="B709" s="2"/>
    </row>
    <row r="710" spans="1:2">
      <c r="A710" s="2"/>
      <c r="B710" s="2"/>
    </row>
    <row r="711" spans="1:2">
      <c r="A711" s="2"/>
      <c r="B711" s="2"/>
    </row>
    <row r="712" spans="1:2">
      <c r="A712" s="2"/>
      <c r="B712" s="2"/>
    </row>
    <row r="713" spans="1:2">
      <c r="A713" s="2"/>
      <c r="B713" s="2"/>
    </row>
    <row r="714" spans="1:2">
      <c r="A714" s="2"/>
      <c r="B714" s="2"/>
    </row>
    <row r="715" spans="1:2">
      <c r="A715" s="2"/>
      <c r="B715" s="2"/>
    </row>
    <row r="716" spans="1:2">
      <c r="A716" s="2"/>
      <c r="B716" s="2"/>
    </row>
    <row r="717" spans="1:2">
      <c r="A717" s="2"/>
      <c r="B717" s="2"/>
    </row>
    <row r="718" spans="1:2">
      <c r="A718" s="2"/>
      <c r="B718" s="2"/>
    </row>
    <row r="719" spans="1:2">
      <c r="A719" s="2"/>
      <c r="B719" s="2"/>
    </row>
    <row r="720" spans="1:2">
      <c r="A720" s="2"/>
      <c r="B720" s="2"/>
    </row>
    <row r="721" spans="1:2">
      <c r="A721" s="2"/>
      <c r="B721" s="2"/>
    </row>
    <row r="722" spans="1:2">
      <c r="A722" s="2"/>
      <c r="B722" s="2"/>
    </row>
    <row r="723" spans="1:2">
      <c r="A723" s="2"/>
      <c r="B723" s="2"/>
    </row>
    <row r="724" spans="1:2">
      <c r="A724" s="2"/>
      <c r="B724" s="2"/>
    </row>
    <row r="725" spans="1:2">
      <c r="A725" s="2"/>
      <c r="B725" s="2"/>
    </row>
    <row r="726" spans="1:2">
      <c r="A726" s="2"/>
      <c r="B726" s="2"/>
    </row>
    <row r="727" spans="1:2">
      <c r="A727" s="2"/>
      <c r="B727" s="2"/>
    </row>
    <row r="728" spans="1:2">
      <c r="A728" s="2"/>
      <c r="B728" s="2"/>
    </row>
    <row r="729" spans="1:2">
      <c r="A729" s="2"/>
      <c r="B729" s="2"/>
    </row>
    <row r="730" spans="1:2">
      <c r="A730" s="2"/>
      <c r="B730" s="2"/>
    </row>
    <row r="731" spans="1:2">
      <c r="A731" s="2"/>
      <c r="B731" s="2"/>
    </row>
    <row r="732" spans="1:2">
      <c r="A732" s="2"/>
      <c r="B732" s="2"/>
    </row>
    <row r="733" spans="1:2">
      <c r="A733" s="2"/>
      <c r="B733" s="2"/>
    </row>
    <row r="734" spans="1:2">
      <c r="A734" s="2"/>
      <c r="B734" s="2"/>
    </row>
    <row r="735" spans="1:2">
      <c r="A735" s="2"/>
      <c r="B735" s="2"/>
    </row>
    <row r="736" spans="1:2">
      <c r="A736" s="2"/>
      <c r="B736" s="2"/>
    </row>
    <row r="737" spans="1:2">
      <c r="A737" s="2"/>
      <c r="B737" s="2"/>
    </row>
    <row r="738" spans="1:2">
      <c r="A738" s="2"/>
      <c r="B738" s="2"/>
    </row>
    <row r="739" spans="1:2">
      <c r="A739" s="2"/>
      <c r="B739" s="2"/>
    </row>
    <row r="740" spans="1:2">
      <c r="A740" s="2"/>
      <c r="B740" s="2"/>
    </row>
    <row r="741" spans="1:2">
      <c r="A741" s="2"/>
      <c r="B741" s="2"/>
    </row>
    <row r="742" spans="1:2">
      <c r="A742" s="2"/>
      <c r="B742" s="2"/>
    </row>
    <row r="743" spans="1:2">
      <c r="A743" s="2"/>
      <c r="B743" s="2"/>
    </row>
    <row r="744" spans="1:2">
      <c r="A744" s="2"/>
      <c r="B744" s="2"/>
    </row>
    <row r="745" spans="1:2">
      <c r="A745" s="2"/>
      <c r="B745" s="2"/>
    </row>
    <row r="746" spans="1:2">
      <c r="A746" s="2"/>
      <c r="B746" s="2"/>
    </row>
    <row r="747" spans="1:2">
      <c r="A747" s="2"/>
      <c r="B747" s="2"/>
    </row>
    <row r="748" spans="1:2">
      <c r="A748" s="2"/>
      <c r="B748" s="2"/>
    </row>
    <row r="749" spans="1:2">
      <c r="A749" s="2"/>
      <c r="B749" s="2"/>
    </row>
    <row r="750" spans="1:2">
      <c r="A750" s="2"/>
      <c r="B750" s="2"/>
    </row>
    <row r="751" spans="1:2">
      <c r="A751" s="2"/>
      <c r="B751" s="2"/>
    </row>
    <row r="752" spans="1:2">
      <c r="A752" s="2"/>
      <c r="B752" s="2"/>
    </row>
    <row r="753" spans="1:2">
      <c r="A753" s="2"/>
      <c r="B753" s="2"/>
    </row>
    <row r="754" spans="1:2">
      <c r="A754" s="2"/>
      <c r="B754" s="2"/>
    </row>
    <row r="755" spans="1:2">
      <c r="A755" s="2"/>
      <c r="B755" s="2"/>
    </row>
    <row r="756" spans="1:2">
      <c r="A756" s="2"/>
      <c r="B756" s="2"/>
    </row>
    <row r="757" spans="1:2">
      <c r="A757" s="2"/>
      <c r="B757" s="2"/>
    </row>
    <row r="758" spans="1:2">
      <c r="A758" s="2"/>
      <c r="B758" s="2"/>
    </row>
    <row r="759" spans="1:2">
      <c r="A759" s="2"/>
      <c r="B759" s="2"/>
    </row>
    <row r="760" spans="1:2">
      <c r="A760" s="2"/>
      <c r="B760" s="2"/>
    </row>
    <row r="761" spans="1:2">
      <c r="A761" s="2"/>
      <c r="B761" s="2"/>
    </row>
    <row r="762" spans="1:2">
      <c r="A762" s="2"/>
      <c r="B762" s="2"/>
    </row>
    <row r="763" spans="1:2">
      <c r="A763" s="2"/>
      <c r="B763" s="2"/>
    </row>
    <row r="764" spans="1:2">
      <c r="A764" s="2"/>
      <c r="B764" s="2"/>
    </row>
    <row r="765" spans="1:2">
      <c r="A765" s="2"/>
      <c r="B765" s="2"/>
    </row>
    <row r="766" spans="1:2">
      <c r="A766" s="2"/>
      <c r="B766" s="2"/>
    </row>
    <row r="767" spans="1:2">
      <c r="A767" s="2"/>
      <c r="B767" s="2"/>
    </row>
    <row r="768" spans="1:2">
      <c r="A768" s="2"/>
      <c r="B768" s="2"/>
    </row>
    <row r="769" spans="1:2">
      <c r="A769" s="2"/>
      <c r="B769" s="2"/>
    </row>
    <row r="770" spans="1:2">
      <c r="A770" s="2"/>
      <c r="B770" s="2"/>
    </row>
    <row r="771" spans="1:2">
      <c r="A771" s="2"/>
      <c r="B771" s="2"/>
    </row>
    <row r="772" spans="1:2">
      <c r="A772" s="2"/>
      <c r="B772" s="2"/>
    </row>
    <row r="773" spans="1:2">
      <c r="A773" s="2"/>
      <c r="B773" s="2"/>
    </row>
    <row r="774" spans="1:2">
      <c r="A774" s="2"/>
      <c r="B774" s="2"/>
    </row>
    <row r="775" spans="1:2">
      <c r="A775" s="2"/>
      <c r="B775" s="2"/>
    </row>
    <row r="776" spans="1:2">
      <c r="A776" s="2"/>
      <c r="B776" s="2"/>
    </row>
    <row r="777" spans="1:2">
      <c r="A777" s="2"/>
      <c r="B777" s="2"/>
    </row>
    <row r="778" spans="1:2">
      <c r="A778" s="2"/>
      <c r="B778" s="2"/>
    </row>
    <row r="779" spans="1:2">
      <c r="A779" s="2"/>
      <c r="B779" s="2"/>
    </row>
    <row r="780" spans="1:2">
      <c r="A780" s="2"/>
      <c r="B780" s="2"/>
    </row>
    <row r="781" spans="1:2">
      <c r="A781" s="2"/>
      <c r="B781" s="2"/>
    </row>
    <row r="782" spans="1:2">
      <c r="A782" s="2"/>
      <c r="B782" s="2"/>
    </row>
    <row r="783" spans="1:2">
      <c r="A783" s="2"/>
      <c r="B783" s="2"/>
    </row>
    <row r="784" spans="1:2">
      <c r="A784" s="2"/>
      <c r="B784" s="2"/>
    </row>
    <row r="785" spans="1:2">
      <c r="A785" s="2"/>
      <c r="B785" s="2"/>
    </row>
    <row r="786" spans="1:2">
      <c r="A786" s="2"/>
      <c r="B786" s="2"/>
    </row>
    <row r="787" spans="1:2">
      <c r="A787" s="2"/>
      <c r="B787" s="2"/>
    </row>
    <row r="788" spans="1:2">
      <c r="A788" s="2"/>
      <c r="B788" s="2"/>
    </row>
    <row r="789" spans="1:2">
      <c r="A789" s="2"/>
      <c r="B789" s="2"/>
    </row>
    <row r="790" spans="1:2">
      <c r="A790" s="2"/>
      <c r="B790" s="2"/>
    </row>
    <row r="791" spans="1:2">
      <c r="A791" s="2"/>
      <c r="B791" s="2"/>
    </row>
    <row r="792" spans="1:2">
      <c r="A792" s="2"/>
      <c r="B792" s="2"/>
    </row>
    <row r="793" spans="1:2">
      <c r="A793" s="2"/>
      <c r="B793" s="2"/>
    </row>
    <row r="794" spans="1:2">
      <c r="A794" s="2"/>
      <c r="B794" s="2"/>
    </row>
    <row r="795" spans="1:2">
      <c r="A795" s="2"/>
      <c r="B795" s="2"/>
    </row>
    <row r="796" spans="1:2">
      <c r="A796" s="2"/>
      <c r="B796" s="2"/>
    </row>
    <row r="797" spans="1:2">
      <c r="A797" s="2"/>
      <c r="B797" s="2"/>
    </row>
    <row r="798" spans="1:2">
      <c r="A798" s="2"/>
      <c r="B798" s="2"/>
    </row>
    <row r="799" spans="1:2">
      <c r="A799" s="2"/>
      <c r="B799" s="2"/>
    </row>
    <row r="800" spans="1:2">
      <c r="A800" s="2"/>
      <c r="B800" s="2"/>
    </row>
    <row r="801" spans="1:2">
      <c r="A801" s="2"/>
      <c r="B801" s="2"/>
    </row>
    <row r="802" spans="1:2">
      <c r="A802" s="2"/>
      <c r="B802" s="2"/>
    </row>
    <row r="803" spans="1:2">
      <c r="A803" s="2"/>
      <c r="B803" s="2"/>
    </row>
    <row r="804" spans="1:2">
      <c r="A804" s="2"/>
      <c r="B804" s="2"/>
    </row>
    <row r="805" spans="1:2">
      <c r="A805" s="2"/>
      <c r="B805" s="2"/>
    </row>
    <row r="806" spans="1:2">
      <c r="A806" s="2"/>
      <c r="B806" s="2"/>
    </row>
    <row r="807" spans="1:2">
      <c r="A807" s="2"/>
      <c r="B807" s="2"/>
    </row>
    <row r="808" spans="1:2">
      <c r="A808" s="2"/>
      <c r="B808" s="2"/>
    </row>
    <row r="809" spans="1:2">
      <c r="A809" s="2"/>
      <c r="B809" s="2"/>
    </row>
    <row r="810" spans="1:2">
      <c r="A810" s="2"/>
      <c r="B810" s="2"/>
    </row>
    <row r="811" spans="1:2">
      <c r="A811" s="2"/>
      <c r="B811" s="2"/>
    </row>
    <row r="812" spans="1:2">
      <c r="A812" s="2"/>
      <c r="B812" s="2"/>
    </row>
    <row r="813" spans="1:2">
      <c r="A813" s="2"/>
      <c r="B813" s="2"/>
    </row>
    <row r="814" spans="1:2">
      <c r="A814" s="2"/>
      <c r="B814" s="2"/>
    </row>
    <row r="815" spans="1:2">
      <c r="A815" s="2"/>
      <c r="B815" s="2"/>
    </row>
    <row r="816" spans="1:2">
      <c r="A816" s="2"/>
      <c r="B816" s="2"/>
    </row>
    <row r="817" spans="1:2">
      <c r="A817" s="2"/>
      <c r="B817" s="2"/>
    </row>
    <row r="818" spans="1:2">
      <c r="A818" s="2"/>
      <c r="B818" s="2"/>
    </row>
    <row r="819" spans="1:2">
      <c r="A819" s="2"/>
      <c r="B819" s="2"/>
    </row>
    <row r="820" spans="1:2">
      <c r="A820" s="2"/>
      <c r="B820" s="2"/>
    </row>
    <row r="821" spans="1:2">
      <c r="A821" s="2"/>
      <c r="B821" s="2"/>
    </row>
    <row r="822" spans="1:2">
      <c r="A822" s="2"/>
      <c r="B822" s="2"/>
    </row>
    <row r="823" spans="1:2">
      <c r="A823" s="2"/>
      <c r="B823" s="2"/>
    </row>
    <row r="824" spans="1:2">
      <c r="A824" s="2"/>
      <c r="B824" s="2"/>
    </row>
    <row r="825" spans="1:2">
      <c r="A825" s="2"/>
      <c r="B825" s="2"/>
    </row>
    <row r="826" spans="1:2">
      <c r="A826" s="2"/>
      <c r="B826" s="2"/>
    </row>
    <row r="827" spans="1:2">
      <c r="A827" s="2"/>
      <c r="B827" s="2"/>
    </row>
    <row r="828" spans="1:2">
      <c r="A828" s="2"/>
      <c r="B828" s="2"/>
    </row>
    <row r="829" spans="1:2">
      <c r="A829" s="2"/>
      <c r="B829" s="2"/>
    </row>
    <row r="830" spans="1:2">
      <c r="A830" s="2"/>
      <c r="B830" s="2"/>
    </row>
    <row r="831" spans="1:2">
      <c r="A831" s="2"/>
      <c r="B831" s="2"/>
    </row>
    <row r="832" spans="1:2">
      <c r="A832" s="2"/>
      <c r="B832" s="2"/>
    </row>
    <row r="833" spans="1:2">
      <c r="A833" s="2"/>
      <c r="B833" s="2"/>
    </row>
    <row r="834" spans="1:2">
      <c r="A834" s="2"/>
      <c r="B834" s="2"/>
    </row>
    <row r="835" spans="1:2">
      <c r="A835" s="2"/>
      <c r="B835" s="2"/>
    </row>
    <row r="836" spans="1:2">
      <c r="A836" s="2"/>
      <c r="B836" s="2"/>
    </row>
    <row r="837" spans="1:2">
      <c r="A837" s="2"/>
      <c r="B837" s="2"/>
    </row>
    <row r="838" spans="1:2">
      <c r="A838" s="2"/>
      <c r="B838" s="2"/>
    </row>
    <row r="839" spans="1:2">
      <c r="A839" s="2"/>
      <c r="B839" s="2"/>
    </row>
    <row r="840" spans="1:2">
      <c r="A840" s="2"/>
      <c r="B840" s="2"/>
    </row>
    <row r="841" spans="1:2">
      <c r="A841" s="2"/>
      <c r="B841" s="2"/>
    </row>
    <row r="842" spans="1:2">
      <c r="A842" s="2"/>
      <c r="B842" s="2"/>
    </row>
    <row r="843" spans="1:2">
      <c r="A843" s="2"/>
      <c r="B843" s="2"/>
    </row>
    <row r="844" spans="1:2">
      <c r="A844" s="2"/>
      <c r="B844" s="2"/>
    </row>
    <row r="845" spans="1:2">
      <c r="A845" s="2"/>
      <c r="B845" s="2"/>
    </row>
    <row r="846" spans="1:2">
      <c r="A846" s="2"/>
      <c r="B846" s="2"/>
    </row>
    <row r="847" spans="1:2">
      <c r="A847" s="2"/>
      <c r="B847" s="2"/>
    </row>
    <row r="848" spans="1:2">
      <c r="A848" s="2"/>
      <c r="B848" s="2"/>
    </row>
    <row r="849" spans="1:2">
      <c r="A849" s="2"/>
      <c r="B849" s="2"/>
    </row>
    <row r="850" spans="1:2">
      <c r="A850" s="2"/>
      <c r="B850" s="2"/>
    </row>
    <row r="851" spans="1:2">
      <c r="A851" s="2"/>
      <c r="B851" s="2"/>
    </row>
    <row r="852" spans="1:2">
      <c r="A852" s="2"/>
      <c r="B852" s="2"/>
    </row>
    <row r="853" spans="1:2">
      <c r="A853" s="2"/>
      <c r="B853" s="2"/>
    </row>
    <row r="854" spans="1:2">
      <c r="A854" s="2"/>
      <c r="B854" s="2"/>
    </row>
    <row r="855" spans="1:2">
      <c r="A855" s="2"/>
      <c r="B855" s="2"/>
    </row>
    <row r="856" spans="1:2">
      <c r="A856" s="2"/>
      <c r="B856" s="2"/>
    </row>
    <row r="857" spans="1:2">
      <c r="A857" s="2"/>
      <c r="B857" s="2"/>
    </row>
    <row r="858" spans="1:2">
      <c r="A858" s="2"/>
      <c r="B858" s="2"/>
    </row>
    <row r="859" spans="1:2">
      <c r="A859" s="2"/>
      <c r="B859" s="2"/>
    </row>
    <row r="860" spans="1:2">
      <c r="A860" s="2"/>
      <c r="B860" s="2"/>
    </row>
    <row r="861" spans="1:2">
      <c r="A861" s="2"/>
      <c r="B861" s="2"/>
    </row>
    <row r="862" spans="1:2">
      <c r="A862" s="2"/>
      <c r="B862" s="2"/>
    </row>
    <row r="863" spans="1:2">
      <c r="A863" s="2"/>
      <c r="B863" s="2"/>
    </row>
    <row r="864" spans="1:2">
      <c r="A864" s="2"/>
      <c r="B864" s="2"/>
    </row>
    <row r="865" spans="1:2">
      <c r="A865" s="2"/>
      <c r="B865" s="2"/>
    </row>
    <row r="866" spans="1:2">
      <c r="A866" s="2"/>
      <c r="B866" s="2"/>
    </row>
    <row r="867" spans="1:2">
      <c r="A867" s="2"/>
      <c r="B867" s="2"/>
    </row>
    <row r="868" spans="1:2">
      <c r="A868" s="2"/>
      <c r="B868" s="2"/>
    </row>
    <row r="869" spans="1:2">
      <c r="A869" s="2"/>
      <c r="B869" s="2"/>
    </row>
    <row r="870" spans="1:2">
      <c r="A870" s="2"/>
      <c r="B870" s="2"/>
    </row>
    <row r="871" spans="1:2">
      <c r="A871" s="2"/>
      <c r="B871" s="2"/>
    </row>
    <row r="872" spans="1:2">
      <c r="A872" s="2"/>
      <c r="B872" s="2"/>
    </row>
    <row r="873" spans="1:2">
      <c r="A873" s="2"/>
      <c r="B873" s="2"/>
    </row>
    <row r="874" spans="1:2">
      <c r="A874" s="2"/>
      <c r="B874" s="2"/>
    </row>
    <row r="875" spans="1:2">
      <c r="A875" s="2"/>
      <c r="B875" s="2"/>
    </row>
    <row r="876" spans="1:2">
      <c r="A876" s="2"/>
      <c r="B876" s="2"/>
    </row>
    <row r="877" spans="1:2">
      <c r="A877" s="2"/>
      <c r="B877" s="2"/>
    </row>
    <row r="878" spans="1:2">
      <c r="A878" s="2"/>
      <c r="B878" s="2"/>
    </row>
    <row r="879" spans="1:2">
      <c r="A879" s="2"/>
      <c r="B879" s="2"/>
    </row>
    <row r="880" spans="1:2">
      <c r="A880" s="2"/>
      <c r="B880" s="2"/>
    </row>
    <row r="881" spans="1:2">
      <c r="A881" s="2"/>
      <c r="B881" s="2"/>
    </row>
    <row r="882" spans="1:2">
      <c r="A882" s="2"/>
      <c r="B882" s="2"/>
    </row>
    <row r="883" spans="1:2">
      <c r="A883" s="2"/>
      <c r="B883" s="2"/>
    </row>
    <row r="884" spans="1:2">
      <c r="A884" s="2"/>
      <c r="B884" s="2"/>
    </row>
    <row r="885" spans="1:2">
      <c r="A885" s="2"/>
      <c r="B885" s="2"/>
    </row>
    <row r="886" spans="1:2">
      <c r="A886" s="2"/>
      <c r="B886" s="2"/>
    </row>
    <row r="887" spans="1:2">
      <c r="A887" s="2"/>
      <c r="B887" s="2"/>
    </row>
    <row r="888" spans="1:2">
      <c r="A888" s="2"/>
      <c r="B888" s="2"/>
    </row>
    <row r="889" spans="1:2">
      <c r="A889" s="2"/>
      <c r="B889" s="2"/>
    </row>
    <row r="890" spans="1:2">
      <c r="A890" s="2"/>
      <c r="B890" s="2"/>
    </row>
    <row r="891" spans="1:2">
      <c r="A891" s="2"/>
      <c r="B891" s="2"/>
    </row>
    <row r="892" spans="1:2">
      <c r="A892" s="2"/>
      <c r="B892" s="2"/>
    </row>
    <row r="893" spans="1:2">
      <c r="A893" s="2"/>
      <c r="B893" s="2"/>
    </row>
    <row r="894" spans="1:2">
      <c r="A894" s="2"/>
      <c r="B894" s="2"/>
    </row>
    <row r="895" spans="1:2">
      <c r="A895" s="2"/>
      <c r="B895" s="2"/>
    </row>
    <row r="896" spans="1:2">
      <c r="A896" s="2"/>
      <c r="B896" s="2"/>
    </row>
    <row r="897" spans="1:2">
      <c r="A897" s="2"/>
      <c r="B897" s="2"/>
    </row>
    <row r="898" spans="1:2">
      <c r="A898" s="2"/>
      <c r="B898" s="2"/>
    </row>
    <row r="899" spans="1:2">
      <c r="A899" s="2"/>
      <c r="B899" s="2"/>
    </row>
    <row r="900" spans="1:2">
      <c r="A900" s="2"/>
      <c r="B900" s="2"/>
    </row>
    <row r="901" spans="1:2">
      <c r="A901" s="2"/>
      <c r="B901" s="2"/>
    </row>
    <row r="902" spans="1:2">
      <c r="A902" s="2"/>
      <c r="B902" s="2"/>
    </row>
    <row r="903" spans="1:2">
      <c r="A903" s="2"/>
      <c r="B903" s="2"/>
    </row>
    <row r="904" spans="1:2">
      <c r="A904" s="2"/>
      <c r="B904" s="2"/>
    </row>
    <row r="905" spans="1:2">
      <c r="A905" s="2"/>
      <c r="B905" s="2"/>
    </row>
    <row r="906" spans="1:2">
      <c r="A906" s="2"/>
      <c r="B906" s="2"/>
    </row>
    <row r="907" spans="1:2">
      <c r="A907" s="2"/>
      <c r="B907" s="2"/>
    </row>
    <row r="908" spans="1:2">
      <c r="A908" s="2"/>
      <c r="B908" s="2"/>
    </row>
    <row r="909" spans="1:2">
      <c r="A909" s="2"/>
      <c r="B909" s="2"/>
    </row>
    <row r="910" spans="1:2">
      <c r="A910" s="2"/>
      <c r="B910" s="2"/>
    </row>
    <row r="911" spans="1:2">
      <c r="A911" s="2"/>
      <c r="B911" s="2"/>
    </row>
    <row r="912" spans="1:2">
      <c r="A912" s="2"/>
      <c r="B912" s="2"/>
    </row>
    <row r="913" spans="1:2">
      <c r="A913" s="2"/>
      <c r="B913" s="2"/>
    </row>
    <row r="914" spans="1:2">
      <c r="A914" s="2"/>
      <c r="B914" s="2"/>
    </row>
    <row r="915" spans="1:2">
      <c r="A915" s="2"/>
      <c r="B915" s="2"/>
    </row>
    <row r="916" spans="1:2">
      <c r="A916" s="2"/>
      <c r="B916" s="2"/>
    </row>
    <row r="917" spans="1:2">
      <c r="A917" s="2"/>
      <c r="B917" s="2"/>
    </row>
    <row r="918" spans="1:2">
      <c r="A918" s="2"/>
      <c r="B918" s="2"/>
    </row>
    <row r="919" spans="1:2">
      <c r="A919" s="2"/>
      <c r="B919" s="2"/>
    </row>
    <row r="920" spans="1:2">
      <c r="A920" s="2"/>
      <c r="B920" s="2"/>
    </row>
    <row r="921" spans="1:2">
      <c r="A921" s="2"/>
      <c r="B921" s="2"/>
    </row>
    <row r="922" spans="1:2">
      <c r="A922" s="2"/>
      <c r="B922" s="2"/>
    </row>
    <row r="923" spans="1:2">
      <c r="A923" s="2"/>
      <c r="B923" s="2"/>
    </row>
    <row r="924" spans="1:2">
      <c r="A924" s="2"/>
      <c r="B924" s="2"/>
    </row>
    <row r="925" spans="1:2">
      <c r="A925" s="2"/>
      <c r="B925" s="2"/>
    </row>
    <row r="926" spans="1:2">
      <c r="A926" s="2"/>
      <c r="B926" s="2"/>
    </row>
    <row r="927" spans="1:2">
      <c r="A927" s="2"/>
      <c r="B927" s="2"/>
    </row>
    <row r="928" spans="1:2">
      <c r="A928" s="2"/>
      <c r="B928" s="2"/>
    </row>
    <row r="929" spans="1:2">
      <c r="A929" s="2"/>
      <c r="B929" s="2"/>
    </row>
    <row r="930" spans="1:2">
      <c r="A930" s="2"/>
      <c r="B930" s="2"/>
    </row>
    <row r="931" spans="1:2">
      <c r="A931" s="2"/>
      <c r="B931" s="2"/>
    </row>
    <row r="932" spans="1:2">
      <c r="A932" s="2"/>
      <c r="B932" s="2"/>
    </row>
    <row r="933" spans="1:2">
      <c r="A933" s="2"/>
      <c r="B933" s="2"/>
    </row>
    <row r="934" spans="1:2">
      <c r="A934" s="2"/>
      <c r="B934" s="2"/>
    </row>
    <row r="935" spans="1:2">
      <c r="A935" s="2"/>
      <c r="B935" s="2"/>
    </row>
    <row r="936" spans="1:2">
      <c r="A936" s="2"/>
      <c r="B936" s="2"/>
    </row>
    <row r="937" spans="1:2">
      <c r="A937" s="2"/>
      <c r="B937" s="2"/>
    </row>
    <row r="938" spans="1:2">
      <c r="A938" s="2"/>
      <c r="B938" s="2"/>
    </row>
    <row r="939" spans="1:2">
      <c r="A939" s="2"/>
      <c r="B939" s="2"/>
    </row>
    <row r="940" spans="1:2">
      <c r="A940" s="2"/>
      <c r="B940" s="2"/>
    </row>
    <row r="941" spans="1:2">
      <c r="A941" s="2"/>
      <c r="B941" s="2"/>
    </row>
    <row r="942" spans="1:2">
      <c r="A942" s="2"/>
      <c r="B942" s="2"/>
    </row>
    <row r="943" spans="1:2">
      <c r="A943" s="2"/>
      <c r="B943" s="2"/>
    </row>
    <row r="944" spans="1:2">
      <c r="A944" s="2"/>
      <c r="B944" s="2"/>
    </row>
    <row r="945" spans="1:2">
      <c r="A945" s="2"/>
      <c r="B945" s="2"/>
    </row>
    <row r="946" spans="1:2">
      <c r="A946" s="2"/>
      <c r="B946" s="2"/>
    </row>
    <row r="947" spans="1:2">
      <c r="A947" s="2"/>
      <c r="B947" s="2"/>
    </row>
    <row r="948" spans="1:2">
      <c r="A948" s="2"/>
      <c r="B948" s="2"/>
    </row>
    <row r="949" spans="1:2">
      <c r="A949" s="2"/>
      <c r="B949" s="2"/>
    </row>
    <row r="950" spans="1:2">
      <c r="A950" s="2"/>
      <c r="B950" s="2"/>
    </row>
    <row r="951" spans="1:2">
      <c r="A951" s="2"/>
      <c r="B951" s="2"/>
    </row>
    <row r="952" spans="1:2">
      <c r="A952" s="2"/>
      <c r="B952" s="2"/>
    </row>
    <row r="953" spans="1:2">
      <c r="A953" s="2"/>
      <c r="B953" s="2"/>
    </row>
    <row r="954" spans="1:2">
      <c r="A954" s="2"/>
      <c r="B954" s="2"/>
    </row>
    <row r="955" spans="1:2">
      <c r="A955" s="2"/>
      <c r="B955" s="2"/>
    </row>
    <row r="956" spans="1:2">
      <c r="A956" s="2"/>
      <c r="B956" s="2"/>
    </row>
    <row r="957" spans="1:2">
      <c r="A957" s="2"/>
      <c r="B957" s="2"/>
    </row>
    <row r="958" spans="1:2">
      <c r="A958" s="2"/>
      <c r="B958" s="2"/>
    </row>
    <row r="959" spans="1:2">
      <c r="A959" s="2"/>
      <c r="B959" s="2"/>
    </row>
    <row r="960" spans="1:2">
      <c r="A960" s="2"/>
      <c r="B960" s="2"/>
    </row>
    <row r="961" spans="1:2">
      <c r="A961" s="2"/>
      <c r="B961" s="2"/>
    </row>
    <row r="962" spans="1:2">
      <c r="A962" s="2"/>
      <c r="B962" s="2"/>
    </row>
    <row r="963" spans="1:2">
      <c r="A963" s="2"/>
      <c r="B963" s="2"/>
    </row>
    <row r="964" spans="1:2">
      <c r="A964" s="2"/>
      <c r="B964" s="2"/>
    </row>
    <row r="965" spans="1:2">
      <c r="A965" s="2"/>
      <c r="B965" s="2"/>
    </row>
    <row r="966" spans="1:2">
      <c r="A966" s="2"/>
      <c r="B966" s="2"/>
    </row>
    <row r="967" spans="1:2">
      <c r="A967" s="2"/>
      <c r="B967" s="2"/>
    </row>
    <row r="968" spans="1:2">
      <c r="A968" s="2"/>
      <c r="B968" s="2"/>
    </row>
    <row r="969" spans="1:2">
      <c r="A969" s="2"/>
      <c r="B969" s="2"/>
    </row>
    <row r="970" spans="1:2">
      <c r="A970" s="2"/>
      <c r="B970" s="2"/>
    </row>
    <row r="971" spans="1:2">
      <c r="A971" s="2"/>
      <c r="B971" s="2"/>
    </row>
    <row r="972" spans="1:2">
      <c r="A972" s="2"/>
      <c r="B972" s="2"/>
    </row>
    <row r="973" spans="1:2">
      <c r="A973" s="2"/>
      <c r="B973" s="2"/>
    </row>
    <row r="974" spans="1:2">
      <c r="A974" s="2"/>
      <c r="B974" s="2"/>
    </row>
    <row r="975" spans="1:2">
      <c r="A975" s="2"/>
      <c r="B975" s="2"/>
    </row>
    <row r="976" spans="1:2">
      <c r="A976" s="2"/>
      <c r="B976" s="2"/>
    </row>
    <row r="977" spans="1:2">
      <c r="A977" s="2"/>
      <c r="B977" s="2"/>
    </row>
    <row r="978" spans="1:2">
      <c r="A978" s="2"/>
      <c r="B978" s="2"/>
    </row>
    <row r="979" spans="1:2">
      <c r="A979" s="2"/>
      <c r="B979" s="2"/>
    </row>
    <row r="980" spans="1:2">
      <c r="A980" s="2"/>
      <c r="B980" s="2"/>
    </row>
    <row r="981" spans="1:2">
      <c r="A981" s="2"/>
      <c r="B981" s="2"/>
    </row>
    <row r="982" spans="1:2">
      <c r="A982" s="2"/>
      <c r="B982" s="2"/>
    </row>
    <row r="983" spans="1:2">
      <c r="A983" s="2"/>
      <c r="B983" s="2"/>
    </row>
    <row r="984" spans="1:2">
      <c r="A984" s="2"/>
      <c r="B984" s="2"/>
    </row>
    <row r="985" spans="1:2">
      <c r="A985" s="2"/>
      <c r="B985" s="2"/>
    </row>
    <row r="986" spans="1:2">
      <c r="A986" s="2"/>
      <c r="B986" s="2"/>
    </row>
    <row r="987" spans="1:2">
      <c r="A987" s="2"/>
      <c r="B987" s="2"/>
    </row>
    <row r="988" spans="1:2">
      <c r="A988" s="2"/>
      <c r="B988" s="2"/>
    </row>
    <row r="989" spans="1:2">
      <c r="A989" s="2"/>
      <c r="B989" s="2"/>
    </row>
    <row r="990" spans="1:2">
      <c r="A990" s="2"/>
      <c r="B990" s="2"/>
    </row>
    <row r="991" spans="1:2">
      <c r="A991" s="2"/>
      <c r="B991" s="2"/>
    </row>
    <row r="992" spans="1:2">
      <c r="A992" s="2"/>
      <c r="B992" s="2"/>
    </row>
    <row r="993" spans="1:2">
      <c r="A993" s="2"/>
      <c r="B993" s="2"/>
    </row>
    <row r="994" spans="1:2">
      <c r="A994" s="2"/>
      <c r="B994" s="2"/>
    </row>
    <row r="995" spans="1:2">
      <c r="A995" s="2"/>
      <c r="B995" s="2"/>
    </row>
    <row r="996" spans="1:2">
      <c r="A996" s="2"/>
      <c r="B996" s="2"/>
    </row>
    <row r="997" spans="1:2">
      <c r="A997" s="2"/>
      <c r="B997" s="2"/>
    </row>
    <row r="998" spans="1:2">
      <c r="A998" s="2"/>
      <c r="B998" s="2"/>
    </row>
    <row r="999" spans="1:2">
      <c r="A999" s="2"/>
      <c r="B999" s="2"/>
    </row>
    <row r="1000" spans="1:2">
      <c r="A1000" s="2"/>
      <c r="B1000" s="2"/>
    </row>
    <row r="1001" spans="1:2">
      <c r="A1001" s="2"/>
      <c r="B1001" s="2"/>
    </row>
    <row r="1002" spans="1:2">
      <c r="A1002" s="2"/>
      <c r="B1002" s="2"/>
    </row>
    <row r="1003" spans="1:2">
      <c r="A1003" s="2"/>
      <c r="B1003" s="2"/>
    </row>
    <row r="1004" spans="1:2">
      <c r="A1004" s="2"/>
      <c r="B1004" s="2"/>
    </row>
    <row r="1005" spans="1:2">
      <c r="A1005" s="2"/>
      <c r="B1005" s="2"/>
    </row>
    <row r="1006" spans="1:2">
      <c r="A1006" s="2"/>
      <c r="B1006" s="2"/>
    </row>
    <row r="1007" spans="1:2">
      <c r="A1007" s="2"/>
      <c r="B1007" s="2"/>
    </row>
    <row r="1008" spans="1:2">
      <c r="A1008" s="2"/>
      <c r="B1008" s="2"/>
    </row>
    <row r="1009" spans="1:2">
      <c r="A1009" s="2"/>
      <c r="B1009" s="2"/>
    </row>
    <row r="1010" spans="1:2">
      <c r="A1010" s="2"/>
      <c r="B1010" s="2"/>
    </row>
    <row r="1011" spans="1:2">
      <c r="A1011" s="2"/>
      <c r="B1011" s="2"/>
    </row>
    <row r="1012" spans="1:2">
      <c r="A1012" s="2"/>
      <c r="B1012" s="2"/>
    </row>
    <row r="1013" spans="1:2">
      <c r="A1013" s="2"/>
      <c r="B1013" s="2"/>
    </row>
    <row r="1014" spans="1:2">
      <c r="A1014" s="2"/>
      <c r="B1014" s="2"/>
    </row>
    <row r="1015" spans="1:2">
      <c r="A1015" s="2"/>
      <c r="B1015" s="2"/>
    </row>
    <row r="1016" spans="1:2">
      <c r="A1016" s="2"/>
      <c r="B1016" s="2"/>
    </row>
    <row r="1017" spans="1:2">
      <c r="A1017" s="2"/>
      <c r="B1017" s="2"/>
    </row>
    <row r="1018" spans="1:2">
      <c r="A1018" s="2"/>
      <c r="B1018" s="2"/>
    </row>
    <row r="1019" spans="1:2">
      <c r="A1019" s="2"/>
      <c r="B1019" s="2"/>
    </row>
    <row r="1020" spans="1:2">
      <c r="A1020" s="2"/>
      <c r="B1020" s="2"/>
    </row>
    <row r="1021" spans="1:2">
      <c r="A1021" s="2"/>
      <c r="B1021" s="2"/>
    </row>
    <row r="1022" spans="1:2">
      <c r="A1022" s="2"/>
      <c r="B1022" s="2"/>
    </row>
    <row r="1023" spans="1:2">
      <c r="A1023" s="2"/>
      <c r="B1023" s="2"/>
    </row>
    <row r="1024" spans="1:2">
      <c r="A1024" s="2"/>
      <c r="B1024" s="2"/>
    </row>
    <row r="1025" spans="1:2">
      <c r="A1025" s="2"/>
      <c r="B1025" s="2"/>
    </row>
    <row r="1026" spans="1:2">
      <c r="A1026" s="2"/>
      <c r="B1026" s="2"/>
    </row>
    <row r="1027" spans="1:2">
      <c r="A1027" s="2"/>
      <c r="B1027" s="2"/>
    </row>
    <row r="1028" spans="1:2">
      <c r="A1028" s="2"/>
      <c r="B1028" s="2"/>
    </row>
    <row r="1029" spans="1:2">
      <c r="A1029" s="2"/>
      <c r="B1029" s="2"/>
    </row>
    <row r="1030" spans="1:2">
      <c r="A1030" s="2"/>
      <c r="B1030" s="2"/>
    </row>
    <row r="1031" spans="1:2">
      <c r="A1031" s="2"/>
      <c r="B1031" s="2"/>
    </row>
    <row r="1032" spans="1:2">
      <c r="A1032" s="2"/>
      <c r="B1032" s="2"/>
    </row>
    <row r="1033" spans="1:2">
      <c r="A1033" s="2"/>
      <c r="B1033" s="2"/>
    </row>
    <row r="1034" spans="1:2">
      <c r="A1034" s="2"/>
      <c r="B1034" s="2"/>
    </row>
    <row r="1035" spans="1:2">
      <c r="A1035" s="2"/>
      <c r="B1035" s="2"/>
    </row>
    <row r="1036" spans="1:2">
      <c r="A1036" s="2"/>
      <c r="B1036" s="2"/>
    </row>
    <row r="1037" spans="1:2">
      <c r="A1037" s="2"/>
      <c r="B1037" s="2"/>
    </row>
    <row r="1038" spans="1:2">
      <c r="A1038" s="2"/>
      <c r="B1038" s="2"/>
    </row>
    <row r="1039" spans="1:2">
      <c r="A1039" s="2"/>
      <c r="B1039" s="2"/>
    </row>
    <row r="1040" spans="1:2">
      <c r="A1040" s="2"/>
      <c r="B1040" s="2"/>
    </row>
    <row r="1041" spans="1:2">
      <c r="A1041" s="2"/>
      <c r="B1041" s="2"/>
    </row>
    <row r="1042" spans="1:2">
      <c r="A1042" s="2"/>
      <c r="B1042" s="2"/>
    </row>
    <row r="1043" spans="1:2">
      <c r="A1043" s="2"/>
      <c r="B1043" s="2"/>
    </row>
    <row r="1044" spans="1:2">
      <c r="A1044" s="2"/>
      <c r="B1044" s="2"/>
    </row>
    <row r="1045" spans="1:2">
      <c r="A1045" s="2"/>
      <c r="B1045" s="2"/>
    </row>
    <row r="1046" spans="1:2">
      <c r="A1046" s="2"/>
      <c r="B1046" s="2"/>
    </row>
    <row r="1047" spans="1:2">
      <c r="A1047" s="2"/>
      <c r="B1047" s="2"/>
    </row>
    <row r="1048" spans="1:2">
      <c r="A1048" s="2"/>
      <c r="B1048" s="2"/>
    </row>
    <row r="1049" spans="1:2">
      <c r="A1049" s="2"/>
      <c r="B1049" s="2"/>
    </row>
    <row r="1050" spans="1:2">
      <c r="A1050" s="2"/>
      <c r="B1050" s="2"/>
    </row>
    <row r="1051" spans="1:2">
      <c r="A1051" s="2"/>
      <c r="B1051" s="2"/>
    </row>
    <row r="1052" spans="1:2">
      <c r="A1052" s="2"/>
      <c r="B1052" s="2"/>
    </row>
    <row r="1053" spans="1:2">
      <c r="A1053" s="2"/>
      <c r="B1053" s="2"/>
    </row>
    <row r="1054" spans="1:2">
      <c r="A1054" s="2"/>
      <c r="B1054" s="2"/>
    </row>
    <row r="1055" spans="1:2">
      <c r="A1055" s="2"/>
      <c r="B1055" s="2"/>
    </row>
    <row r="1056" spans="1:2">
      <c r="A1056" s="2"/>
      <c r="B1056" s="2"/>
    </row>
    <row r="1057" spans="1:2">
      <c r="A1057" s="2"/>
      <c r="B1057" s="2"/>
    </row>
    <row r="1058" spans="1:2">
      <c r="A1058" s="2"/>
      <c r="B1058" s="2"/>
    </row>
    <row r="1059" spans="1:2">
      <c r="A1059" s="2"/>
      <c r="B1059" s="2"/>
    </row>
    <row r="1060" spans="1:2">
      <c r="A1060" s="2"/>
      <c r="B1060" s="2"/>
    </row>
    <row r="1061" spans="1:2">
      <c r="A1061" s="2"/>
      <c r="B1061" s="2"/>
    </row>
    <row r="1062" spans="1:2">
      <c r="A1062" s="2"/>
      <c r="B1062" s="2"/>
    </row>
    <row r="1063" spans="1:2">
      <c r="A1063" s="2"/>
      <c r="B1063" s="2"/>
    </row>
    <row r="1064" spans="1:2">
      <c r="A1064" s="2"/>
      <c r="B1064" s="2"/>
    </row>
    <row r="1065" spans="1:2">
      <c r="A1065" s="2"/>
      <c r="B1065" s="2"/>
    </row>
    <row r="1066" spans="1:2">
      <c r="A1066" s="2"/>
      <c r="B1066" s="2"/>
    </row>
    <row r="1067" spans="1:2">
      <c r="A1067" s="2"/>
      <c r="B1067" s="2"/>
    </row>
    <row r="1068" spans="1:2">
      <c r="A1068" s="2"/>
      <c r="B1068" s="2"/>
    </row>
    <row r="1069" spans="1:2">
      <c r="A1069" s="2"/>
      <c r="B1069" s="2"/>
    </row>
    <row r="1070" spans="1:2">
      <c r="A1070" s="2"/>
      <c r="B1070" s="2"/>
    </row>
    <row r="1071" spans="1:2">
      <c r="A1071" s="2"/>
      <c r="B1071" s="2"/>
    </row>
    <row r="1072" spans="1:2">
      <c r="A1072" s="2"/>
      <c r="B1072" s="2"/>
    </row>
    <row r="1073" spans="1:2">
      <c r="A1073" s="2"/>
      <c r="B1073" s="2"/>
    </row>
    <row r="1074" spans="1:2">
      <c r="A1074" s="2"/>
      <c r="B1074" s="2"/>
    </row>
    <row r="1075" spans="1:2">
      <c r="A1075" s="2"/>
      <c r="B1075" s="2"/>
    </row>
    <row r="1076" spans="1:2">
      <c r="A1076" s="2"/>
      <c r="B1076" s="2"/>
    </row>
    <row r="1077" spans="1:2">
      <c r="A1077" s="2"/>
      <c r="B1077" s="2"/>
    </row>
    <row r="1078" spans="1:2">
      <c r="A1078" s="2"/>
      <c r="B1078" s="2"/>
    </row>
    <row r="1079" spans="1:2">
      <c r="A1079" s="2"/>
      <c r="B1079" s="2"/>
    </row>
    <row r="1080" spans="1:2">
      <c r="A1080" s="2"/>
      <c r="B1080" s="2"/>
    </row>
    <row r="1081" spans="1:2">
      <c r="A1081" s="2"/>
      <c r="B1081" s="2"/>
    </row>
    <row r="1082" spans="1:2">
      <c r="A1082" s="2"/>
      <c r="B1082" s="2"/>
    </row>
    <row r="1083" spans="1:2">
      <c r="A1083" s="2"/>
      <c r="B1083" s="2"/>
    </row>
    <row r="1084" spans="1:2">
      <c r="A1084" s="2"/>
      <c r="B1084" s="2"/>
    </row>
    <row r="1085" spans="1:2">
      <c r="A1085" s="2"/>
      <c r="B1085" s="2"/>
    </row>
    <row r="1086" spans="1:2">
      <c r="A1086" s="2"/>
      <c r="B1086" s="2"/>
    </row>
    <row r="1087" spans="1:2">
      <c r="A1087" s="2"/>
      <c r="B1087" s="2"/>
    </row>
    <row r="1088" spans="1:2">
      <c r="A1088" s="2"/>
      <c r="B1088" s="2"/>
    </row>
    <row r="1089" spans="1:2">
      <c r="A1089" s="2"/>
      <c r="B1089" s="2"/>
    </row>
    <row r="1090" spans="1:2">
      <c r="A1090" s="2"/>
      <c r="B1090" s="2"/>
    </row>
    <row r="1091" spans="1:2">
      <c r="A1091" s="2"/>
      <c r="B1091" s="2"/>
    </row>
    <row r="1092" spans="1:2">
      <c r="A1092" s="2"/>
      <c r="B1092" s="2"/>
    </row>
    <row r="1093" spans="1:2">
      <c r="A1093" s="2"/>
      <c r="B1093" s="2"/>
    </row>
    <row r="1094" spans="1:2">
      <c r="A1094" s="2"/>
      <c r="B1094" s="2"/>
    </row>
    <row r="1095" spans="1:2">
      <c r="A1095" s="2"/>
      <c r="B1095" s="2"/>
    </row>
    <row r="1096" spans="1:2">
      <c r="A1096" s="2"/>
      <c r="B1096" s="2"/>
    </row>
    <row r="1097" spans="1:2">
      <c r="A1097" s="2"/>
      <c r="B1097" s="2"/>
    </row>
    <row r="1098" spans="1:2">
      <c r="A1098" s="2"/>
      <c r="B1098" s="2"/>
    </row>
    <row r="1099" spans="1:2">
      <c r="A1099" s="2"/>
      <c r="B1099" s="2"/>
    </row>
    <row r="1100" spans="1:2">
      <c r="A1100" s="2"/>
      <c r="B1100" s="2"/>
    </row>
    <row r="1101" spans="1:2">
      <c r="A1101" s="2"/>
      <c r="B1101" s="2"/>
    </row>
    <row r="1102" spans="1:2">
      <c r="A1102" s="2"/>
      <c r="B1102" s="2"/>
    </row>
    <row r="1103" spans="1:2">
      <c r="A1103" s="2"/>
      <c r="B1103" s="2"/>
    </row>
    <row r="1104" spans="1:2">
      <c r="A1104" s="2"/>
      <c r="B1104" s="2"/>
    </row>
    <row r="1105" spans="1:2">
      <c r="A1105" s="2"/>
      <c r="B1105" s="2"/>
    </row>
    <row r="1106" spans="1:2">
      <c r="A1106" s="2"/>
      <c r="B1106" s="2"/>
    </row>
    <row r="1107" spans="1:2">
      <c r="A1107" s="2"/>
      <c r="B1107" s="2"/>
    </row>
    <row r="1108" spans="1:2">
      <c r="A1108" s="2"/>
      <c r="B1108" s="2"/>
    </row>
    <row r="1109" spans="1:2">
      <c r="A1109" s="2"/>
      <c r="B1109" s="2"/>
    </row>
    <row r="1110" spans="1:2">
      <c r="A1110" s="2"/>
      <c r="B1110" s="2"/>
    </row>
    <row r="1111" spans="1:2">
      <c r="A1111" s="2"/>
      <c r="B1111" s="2"/>
    </row>
    <row r="1112" spans="1:2">
      <c r="A1112" s="2"/>
      <c r="B1112" s="2"/>
    </row>
    <row r="1113" spans="1:2">
      <c r="A1113" s="2"/>
      <c r="B1113" s="2"/>
    </row>
    <row r="1114" spans="1:2">
      <c r="A1114" s="2"/>
      <c r="B1114" s="2"/>
    </row>
    <row r="1115" spans="1:2">
      <c r="A1115" s="2"/>
      <c r="B1115" s="2"/>
    </row>
    <row r="1116" spans="1:2">
      <c r="A1116" s="2"/>
      <c r="B1116" s="2"/>
    </row>
    <row r="1117" spans="1:2">
      <c r="A1117" s="2"/>
      <c r="B1117" s="2"/>
    </row>
    <row r="1118" spans="1:2">
      <c r="A1118" s="2"/>
      <c r="B1118" s="2"/>
    </row>
    <row r="1119" spans="1:2">
      <c r="A1119" s="2"/>
      <c r="B1119" s="2"/>
    </row>
    <row r="1120" spans="1:2">
      <c r="A1120" s="2"/>
      <c r="B1120" s="2"/>
    </row>
    <row r="1121" spans="1:2">
      <c r="A1121" s="2"/>
      <c r="B1121" s="2"/>
    </row>
    <row r="1122" spans="1:2">
      <c r="A1122" s="2"/>
      <c r="B1122" s="2"/>
    </row>
    <row r="1123" spans="1:2">
      <c r="A1123" s="2"/>
      <c r="B1123" s="2"/>
    </row>
    <row r="1124" spans="1:2">
      <c r="A1124" s="2"/>
      <c r="B1124" s="2"/>
    </row>
    <row r="1125" spans="1:2">
      <c r="A1125" s="2"/>
      <c r="B1125" s="2"/>
    </row>
    <row r="1126" spans="1:2">
      <c r="A1126" s="2"/>
      <c r="B1126" s="2"/>
    </row>
    <row r="1127" spans="1:2">
      <c r="A1127" s="2"/>
      <c r="B1127" s="2"/>
    </row>
    <row r="1128" spans="1:2">
      <c r="A1128" s="2"/>
      <c r="B1128" s="2"/>
    </row>
    <row r="1129" spans="1:2">
      <c r="A1129" s="2"/>
      <c r="B1129" s="2"/>
    </row>
    <row r="1130" spans="1:2">
      <c r="A1130" s="2"/>
      <c r="B1130" s="2"/>
    </row>
    <row r="1131" spans="1:2">
      <c r="A1131" s="2"/>
      <c r="B1131" s="2"/>
    </row>
    <row r="1132" spans="1:2">
      <c r="A1132" s="2"/>
      <c r="B1132" s="2"/>
    </row>
    <row r="1133" spans="1:2">
      <c r="A1133" s="2"/>
      <c r="B1133" s="2"/>
    </row>
    <row r="1134" spans="1:2">
      <c r="A1134" s="2"/>
      <c r="B1134" s="2"/>
    </row>
    <row r="1135" spans="1:2">
      <c r="A1135" s="2"/>
      <c r="B1135" s="2"/>
    </row>
    <row r="1136" spans="1:2">
      <c r="A1136" s="2"/>
      <c r="B1136" s="2"/>
    </row>
    <row r="1137" spans="1:2">
      <c r="A1137" s="2"/>
      <c r="B1137" s="2"/>
    </row>
    <row r="1138" spans="1:2">
      <c r="A1138" s="2"/>
      <c r="B1138" s="2"/>
    </row>
    <row r="1139" spans="1:2">
      <c r="A1139" s="2"/>
      <c r="B1139" s="2"/>
    </row>
    <row r="1140" spans="1:2">
      <c r="A1140" s="2"/>
      <c r="B1140" s="2"/>
    </row>
    <row r="1141" spans="1:2">
      <c r="A1141" s="2"/>
      <c r="B1141" s="2"/>
    </row>
    <row r="1142" spans="1:2">
      <c r="A1142" s="2"/>
      <c r="B1142" s="2"/>
    </row>
    <row r="1143" spans="1:2">
      <c r="A1143" s="2"/>
      <c r="B1143" s="2"/>
    </row>
    <row r="1144" spans="1:2">
      <c r="A1144" s="2"/>
      <c r="B1144" s="2"/>
    </row>
    <row r="1145" spans="1:2">
      <c r="A1145" s="2"/>
      <c r="B1145" s="2"/>
    </row>
    <row r="1146" spans="1:2">
      <c r="A1146" s="2"/>
      <c r="B1146" s="2"/>
    </row>
    <row r="1147" spans="1:2">
      <c r="A1147" s="2"/>
      <c r="B1147" s="2"/>
    </row>
    <row r="1148" spans="1:2">
      <c r="A1148" s="2"/>
      <c r="B1148" s="2"/>
    </row>
    <row r="1149" spans="1:2">
      <c r="A1149" s="2"/>
      <c r="B1149" s="2"/>
    </row>
    <row r="1150" spans="1:2">
      <c r="A1150" s="2"/>
      <c r="B1150" s="2"/>
    </row>
    <row r="1151" spans="1:2">
      <c r="A1151" s="2"/>
      <c r="B1151" s="2"/>
    </row>
    <row r="1152" spans="1:2">
      <c r="A1152" s="2"/>
      <c r="B1152" s="2"/>
    </row>
    <row r="1153" spans="1:2">
      <c r="A1153" s="2"/>
      <c r="B1153" s="2"/>
    </row>
    <row r="1154" spans="1:2">
      <c r="A1154" s="2"/>
      <c r="B1154" s="2"/>
    </row>
    <row r="1155" spans="1:2">
      <c r="A1155" s="2"/>
      <c r="B1155" s="2"/>
    </row>
    <row r="1156" spans="1:2">
      <c r="A1156" s="2"/>
      <c r="B1156" s="2"/>
    </row>
    <row r="1157" spans="1:2">
      <c r="A1157" s="2"/>
      <c r="B1157" s="2"/>
    </row>
    <row r="1158" spans="1:2">
      <c r="A1158" s="2"/>
      <c r="B1158" s="2"/>
    </row>
    <row r="1159" spans="1:2">
      <c r="A1159" s="2"/>
      <c r="B1159" s="2"/>
    </row>
    <row r="1160" spans="1:2">
      <c r="A1160" s="2"/>
      <c r="B1160" s="2"/>
    </row>
    <row r="1161" spans="1:2">
      <c r="A1161" s="2"/>
      <c r="B1161" s="2"/>
    </row>
    <row r="1162" spans="1:2">
      <c r="A1162" s="2"/>
      <c r="B1162" s="2"/>
    </row>
    <row r="1163" spans="1:2">
      <c r="A1163" s="2"/>
      <c r="B1163" s="2"/>
    </row>
    <row r="1164" spans="1:2">
      <c r="A1164" s="2"/>
      <c r="B1164" s="2"/>
    </row>
    <row r="1165" spans="1:2">
      <c r="A1165" s="2"/>
      <c r="B1165" s="2"/>
    </row>
    <row r="1166" spans="1:2">
      <c r="A1166" s="2"/>
      <c r="B1166" s="2"/>
    </row>
    <row r="1167" spans="1:2">
      <c r="A1167" s="2"/>
      <c r="B1167" s="2"/>
    </row>
    <row r="1168" spans="1:2">
      <c r="A1168" s="2"/>
      <c r="B1168" s="2"/>
    </row>
    <row r="1169" spans="1:2">
      <c r="A1169" s="2"/>
      <c r="B1169" s="2"/>
    </row>
    <row r="1170" spans="1:2">
      <c r="A1170" s="2"/>
      <c r="B1170" s="2"/>
    </row>
    <row r="1171" spans="1:2">
      <c r="A1171" s="2"/>
      <c r="B1171" s="2"/>
    </row>
    <row r="1172" spans="1:2">
      <c r="A1172" s="2"/>
      <c r="B1172" s="2"/>
    </row>
    <row r="1173" spans="1:2">
      <c r="A1173" s="2"/>
      <c r="B1173" s="2"/>
    </row>
    <row r="1174" spans="1:2">
      <c r="A1174" s="2"/>
      <c r="B1174" s="2"/>
    </row>
    <row r="1175" spans="1:2">
      <c r="A1175" s="2"/>
      <c r="B1175" s="2"/>
    </row>
    <row r="1176" spans="1:2">
      <c r="A1176" s="2"/>
      <c r="B1176" s="2"/>
    </row>
    <row r="1177" spans="1:2">
      <c r="A1177" s="2"/>
      <c r="B1177" s="2"/>
    </row>
    <row r="1178" spans="1:2">
      <c r="A1178" s="2"/>
      <c r="B1178" s="2"/>
    </row>
    <row r="1179" spans="1:2">
      <c r="A1179" s="2"/>
      <c r="B1179" s="2"/>
    </row>
    <row r="1180" spans="1:2">
      <c r="A1180" s="2"/>
      <c r="B1180" s="2"/>
    </row>
    <row r="1181" spans="1:2">
      <c r="A1181" s="2"/>
      <c r="B1181" s="2"/>
    </row>
    <row r="1182" spans="1:2">
      <c r="A1182" s="2"/>
      <c r="B1182" s="2"/>
    </row>
    <row r="1183" spans="1:2">
      <c r="A1183" s="2"/>
      <c r="B1183" s="2"/>
    </row>
    <row r="1184" spans="1:2">
      <c r="A1184" s="2"/>
      <c r="B1184" s="2"/>
    </row>
    <row r="1185" spans="1:2">
      <c r="A1185" s="2"/>
      <c r="B1185" s="2"/>
    </row>
    <row r="1186" spans="1:2">
      <c r="A1186" s="2"/>
      <c r="B1186" s="2"/>
    </row>
    <row r="1187" spans="1:2">
      <c r="A1187" s="2"/>
      <c r="B1187" s="2"/>
    </row>
    <row r="1188" spans="1:2">
      <c r="A1188" s="2"/>
      <c r="B1188" s="2"/>
    </row>
    <row r="1189" spans="1:2">
      <c r="A1189" s="2"/>
      <c r="B1189" s="2"/>
    </row>
    <row r="1190" spans="1:2">
      <c r="A1190" s="2"/>
      <c r="B1190" s="2"/>
    </row>
    <row r="1191" spans="1:2">
      <c r="A1191" s="2"/>
      <c r="B1191" s="2"/>
    </row>
    <row r="1192" spans="1:2">
      <c r="A1192" s="2"/>
      <c r="B1192" s="2"/>
    </row>
    <row r="1193" spans="1:2">
      <c r="A1193" s="2"/>
      <c r="B1193" s="2"/>
    </row>
    <row r="1194" spans="1:2">
      <c r="A1194" s="2"/>
      <c r="B1194" s="2"/>
    </row>
    <row r="1195" spans="1:2">
      <c r="A1195" s="2"/>
      <c r="B1195" s="2"/>
    </row>
    <row r="1196" spans="1:2">
      <c r="A1196" s="2"/>
      <c r="B1196" s="2"/>
    </row>
    <row r="1197" spans="1:2">
      <c r="A1197" s="2"/>
      <c r="B1197" s="2"/>
    </row>
    <row r="1198" spans="1:2">
      <c r="A1198" s="2"/>
      <c r="B1198" s="2"/>
    </row>
    <row r="1199" spans="1:2">
      <c r="A1199" s="2"/>
      <c r="B1199" s="2"/>
    </row>
    <row r="1200" spans="1:2">
      <c r="A1200" s="2"/>
      <c r="B1200" s="2"/>
    </row>
    <row r="1201" spans="1:2">
      <c r="A1201" s="2"/>
      <c r="B1201" s="2"/>
    </row>
    <row r="1202" spans="1:2">
      <c r="A1202" s="2"/>
      <c r="B1202" s="2"/>
    </row>
    <row r="1203" spans="1:2">
      <c r="A1203" s="2"/>
      <c r="B1203" s="2"/>
    </row>
    <row r="1204" spans="1:2">
      <c r="A1204" s="2"/>
      <c r="B1204" s="2"/>
    </row>
    <row r="1205" spans="1:2">
      <c r="A1205" s="2"/>
      <c r="B1205" s="2"/>
    </row>
    <row r="1206" spans="1:2">
      <c r="A1206" s="2"/>
      <c r="B1206" s="2"/>
    </row>
    <row r="1207" spans="1:2">
      <c r="A1207" s="2"/>
      <c r="B1207" s="2"/>
    </row>
    <row r="1208" spans="1:2">
      <c r="A1208" s="2"/>
      <c r="B1208" s="2"/>
    </row>
    <row r="1209" spans="1:2">
      <c r="A1209" s="2"/>
      <c r="B1209" s="2"/>
    </row>
    <row r="1210" spans="1:2">
      <c r="A1210" s="2"/>
      <c r="B1210" s="2"/>
    </row>
    <row r="1211" spans="1:2">
      <c r="A1211" s="2"/>
      <c r="B1211" s="2"/>
    </row>
    <row r="1212" spans="1:2">
      <c r="A1212" s="2"/>
      <c r="B1212" s="2"/>
    </row>
    <row r="1213" spans="1:2">
      <c r="A1213" s="2"/>
      <c r="B1213" s="2"/>
    </row>
    <row r="1214" spans="1:2">
      <c r="A1214" s="2"/>
      <c r="B1214" s="2"/>
    </row>
    <row r="1215" spans="1:2">
      <c r="A1215" s="2"/>
      <c r="B1215" s="2"/>
    </row>
    <row r="1216" spans="1:2">
      <c r="A1216" s="2"/>
      <c r="B1216" s="2"/>
    </row>
    <row r="1217" spans="1:2">
      <c r="A1217" s="2"/>
      <c r="B1217" s="2"/>
    </row>
    <row r="1218" spans="1:2">
      <c r="A1218" s="2"/>
      <c r="B1218" s="2"/>
    </row>
    <row r="1219" spans="1:2">
      <c r="A1219" s="2"/>
      <c r="B1219" s="2"/>
    </row>
    <row r="1220" spans="1:2">
      <c r="A1220" s="2"/>
      <c r="B1220" s="2"/>
    </row>
    <row r="1221" spans="1:2">
      <c r="A1221" s="2"/>
      <c r="B1221" s="2"/>
    </row>
    <row r="1222" spans="1:2">
      <c r="A1222" s="2"/>
      <c r="B1222" s="2"/>
    </row>
    <row r="1223" spans="1:2">
      <c r="A1223" s="2"/>
      <c r="B1223" s="2"/>
    </row>
    <row r="1224" spans="1:2">
      <c r="A1224" s="2"/>
      <c r="B1224" s="2"/>
    </row>
    <row r="1225" spans="1:2">
      <c r="A1225" s="2"/>
      <c r="B1225" s="2"/>
    </row>
    <row r="1226" spans="1:2">
      <c r="A1226" s="2"/>
      <c r="B1226" s="2"/>
    </row>
    <row r="1227" spans="1:2">
      <c r="A1227" s="2"/>
      <c r="B1227" s="2"/>
    </row>
    <row r="1228" spans="1:2">
      <c r="A1228" s="2"/>
      <c r="B1228" s="2"/>
    </row>
    <row r="1229" spans="1:2">
      <c r="A1229" s="2"/>
      <c r="B1229" s="2"/>
    </row>
    <row r="1230" spans="1:2">
      <c r="A1230" s="2"/>
      <c r="B1230" s="2"/>
    </row>
    <row r="1231" spans="1:2">
      <c r="A1231" s="2"/>
      <c r="B1231" s="2"/>
    </row>
    <row r="1232" spans="1:2">
      <c r="A1232" s="2"/>
      <c r="B1232" s="2"/>
    </row>
    <row r="1233" spans="1:2">
      <c r="A1233" s="2"/>
      <c r="B1233" s="2"/>
    </row>
    <row r="1234" spans="1:2">
      <c r="A1234" s="2"/>
      <c r="B1234" s="2"/>
    </row>
    <row r="1235" spans="1:2">
      <c r="A1235" s="2"/>
      <c r="B1235" s="2"/>
    </row>
    <row r="1236" spans="1:2">
      <c r="A1236" s="2"/>
      <c r="B1236" s="2"/>
    </row>
    <row r="1237" spans="1:2">
      <c r="A1237" s="2"/>
      <c r="B1237" s="2"/>
    </row>
    <row r="1238" spans="1:2">
      <c r="A1238" s="2"/>
      <c r="B1238" s="2"/>
    </row>
    <row r="1239" spans="1:2">
      <c r="A1239" s="2"/>
      <c r="B1239" s="2"/>
    </row>
    <row r="1240" spans="1:2">
      <c r="A1240" s="2"/>
      <c r="B1240" s="2"/>
    </row>
    <row r="1241" spans="1:2">
      <c r="A1241" s="2"/>
      <c r="B1241" s="2"/>
    </row>
    <row r="1242" spans="1:2">
      <c r="A1242" s="2"/>
      <c r="B1242" s="2"/>
    </row>
    <row r="1243" spans="1:2">
      <c r="A1243" s="2"/>
      <c r="B1243" s="2"/>
    </row>
    <row r="1244" spans="1:2">
      <c r="A1244" s="2"/>
      <c r="B1244" s="2"/>
    </row>
    <row r="1245" spans="1:2">
      <c r="A1245" s="2"/>
      <c r="B1245" s="2"/>
    </row>
    <row r="1246" spans="1:2">
      <c r="A1246" s="2"/>
      <c r="B1246" s="2"/>
    </row>
    <row r="1247" spans="1:2">
      <c r="A1247" s="2"/>
      <c r="B1247" s="2"/>
    </row>
    <row r="1248" spans="1:2">
      <c r="A1248" s="2"/>
      <c r="B1248" s="2"/>
    </row>
    <row r="1249" spans="1:2">
      <c r="A1249" s="2"/>
      <c r="B1249" s="2"/>
    </row>
    <row r="1250" spans="1:2">
      <c r="A1250" s="2"/>
      <c r="B1250" s="2"/>
    </row>
    <row r="1251" spans="1:2">
      <c r="A1251" s="2"/>
      <c r="B1251" s="2"/>
    </row>
    <row r="1252" spans="1:2">
      <c r="A1252" s="2"/>
      <c r="B1252" s="2"/>
    </row>
    <row r="1253" spans="1:2">
      <c r="A1253" s="2"/>
      <c r="B1253" s="2"/>
    </row>
    <row r="1254" spans="1:2">
      <c r="A1254" s="2"/>
      <c r="B1254" s="2"/>
    </row>
    <row r="1255" spans="1:2">
      <c r="A1255" s="2"/>
      <c r="B1255" s="2"/>
    </row>
    <row r="1256" spans="1:2">
      <c r="A1256" s="2"/>
      <c r="B1256" s="2"/>
    </row>
    <row r="1257" spans="1:2">
      <c r="A1257" s="2"/>
      <c r="B1257" s="2"/>
    </row>
    <row r="1258" spans="1:2">
      <c r="A1258" s="2"/>
      <c r="B1258" s="2"/>
    </row>
    <row r="1259" spans="1:2">
      <c r="A1259" s="2"/>
      <c r="B1259" s="2"/>
    </row>
    <row r="1260" spans="1:2">
      <c r="A1260" s="2"/>
      <c r="B1260" s="2"/>
    </row>
    <row r="1261" spans="1:2">
      <c r="A1261" s="2"/>
      <c r="B1261" s="2"/>
    </row>
    <row r="1262" spans="1:2">
      <c r="A1262" s="2"/>
      <c r="B1262" s="2"/>
    </row>
    <row r="1263" spans="1:2">
      <c r="A1263" s="2"/>
      <c r="B1263" s="2"/>
    </row>
    <row r="1264" spans="1:2">
      <c r="A1264" s="2"/>
      <c r="B1264" s="2"/>
    </row>
    <row r="1265" spans="1:2">
      <c r="A1265" s="2"/>
      <c r="B1265" s="2"/>
    </row>
    <row r="1266" spans="1:2">
      <c r="A1266" s="2"/>
      <c r="B1266" s="2"/>
    </row>
    <row r="1267" spans="1:2">
      <c r="A1267" s="2"/>
      <c r="B1267" s="2"/>
    </row>
    <row r="1268" spans="1:2">
      <c r="A1268" s="2"/>
      <c r="B1268" s="2"/>
    </row>
    <row r="1269" spans="1:2">
      <c r="A1269" s="2"/>
      <c r="B1269" s="2"/>
    </row>
    <row r="1270" spans="1:2">
      <c r="A1270" s="2"/>
      <c r="B1270" s="2"/>
    </row>
    <row r="1271" spans="1:2">
      <c r="A1271" s="2"/>
      <c r="B1271" s="2"/>
    </row>
    <row r="1272" spans="1:2">
      <c r="A1272" s="2"/>
      <c r="B1272" s="2"/>
    </row>
    <row r="1273" spans="1:2">
      <c r="A1273" s="2"/>
      <c r="B1273" s="2"/>
    </row>
    <row r="1274" spans="1:2">
      <c r="A1274" s="2"/>
      <c r="B1274" s="2"/>
    </row>
    <row r="1275" spans="1:2">
      <c r="A1275" s="2"/>
      <c r="B1275" s="2"/>
    </row>
    <row r="1276" spans="1:2">
      <c r="A1276" s="2"/>
      <c r="B1276" s="2"/>
    </row>
    <row r="1277" spans="1:2">
      <c r="A1277" s="2"/>
      <c r="B1277" s="2"/>
    </row>
    <row r="1278" spans="1:2">
      <c r="A1278" s="2"/>
      <c r="B1278" s="2"/>
    </row>
    <row r="1279" spans="1:2">
      <c r="A1279" s="2"/>
      <c r="B1279" s="2"/>
    </row>
    <row r="1280" spans="1:2">
      <c r="A1280" s="2"/>
      <c r="B1280" s="2"/>
    </row>
    <row r="1281" spans="1:2">
      <c r="A1281" s="2"/>
      <c r="B1281" s="2"/>
    </row>
    <row r="1282" spans="1:2">
      <c r="A1282" s="2"/>
      <c r="B1282" s="2"/>
    </row>
    <row r="1283" spans="1:2">
      <c r="A1283" s="2"/>
      <c r="B1283" s="2"/>
    </row>
    <row r="1284" spans="1:2">
      <c r="A1284" s="2"/>
      <c r="B1284" s="2"/>
    </row>
    <row r="1285" spans="1:2">
      <c r="A1285" s="2"/>
      <c r="B1285" s="2"/>
    </row>
    <row r="1286" spans="1:2">
      <c r="A1286" s="2"/>
      <c r="B1286" s="2"/>
    </row>
    <row r="1287" spans="1:2">
      <c r="A1287" s="2"/>
      <c r="B1287" s="2"/>
    </row>
    <row r="1288" spans="1:2">
      <c r="A1288" s="2"/>
      <c r="B1288" s="2"/>
    </row>
    <row r="1289" spans="1:2">
      <c r="A1289" s="2"/>
      <c r="B1289" s="2"/>
    </row>
    <row r="1290" spans="1:2">
      <c r="A1290" s="2"/>
      <c r="B1290" s="2"/>
    </row>
    <row r="1291" spans="1:2">
      <c r="A1291" s="2"/>
      <c r="B1291" s="2"/>
    </row>
    <row r="1292" spans="1:2">
      <c r="A1292" s="2"/>
      <c r="B1292" s="2"/>
    </row>
    <row r="1293" spans="1:2">
      <c r="A1293" s="2"/>
      <c r="B1293" s="2"/>
    </row>
    <row r="1294" spans="1:2">
      <c r="A1294" s="2"/>
      <c r="B1294" s="2"/>
    </row>
    <row r="1295" spans="1:2">
      <c r="A1295" s="2"/>
      <c r="B1295" s="2"/>
    </row>
    <row r="1296" spans="1:2">
      <c r="A1296" s="2"/>
      <c r="B1296" s="2"/>
    </row>
    <row r="1297" spans="1:2">
      <c r="A1297" s="2"/>
      <c r="B1297" s="2"/>
    </row>
    <row r="1298" spans="1:2">
      <c r="A1298" s="2"/>
      <c r="B1298" s="2"/>
    </row>
    <row r="1299" spans="1:2">
      <c r="A1299" s="2"/>
      <c r="B1299" s="2"/>
    </row>
    <row r="1300" spans="1:2">
      <c r="A1300" s="2"/>
      <c r="B1300" s="2"/>
    </row>
    <row r="1301" spans="1:2">
      <c r="A1301" s="2"/>
      <c r="B1301" s="2"/>
    </row>
    <row r="1302" spans="1:2">
      <c r="A1302" s="2"/>
      <c r="B1302" s="2"/>
    </row>
    <row r="1303" spans="1:2">
      <c r="A1303" s="2"/>
      <c r="B1303" s="2"/>
    </row>
    <row r="1304" spans="1:2">
      <c r="A1304" s="2"/>
      <c r="B1304" s="2"/>
    </row>
    <row r="1305" spans="1:2">
      <c r="A1305" s="2"/>
      <c r="B1305" s="2"/>
    </row>
    <row r="1306" spans="1:2">
      <c r="A1306" s="2"/>
      <c r="B1306" s="2"/>
    </row>
    <row r="1307" spans="1:2">
      <c r="A1307" s="2"/>
      <c r="B1307" s="2"/>
    </row>
    <row r="1308" spans="1:2">
      <c r="A1308" s="2"/>
      <c r="B1308" s="2"/>
    </row>
    <row r="1309" spans="1:2">
      <c r="A1309" s="2"/>
      <c r="B1309" s="2"/>
    </row>
    <row r="1310" spans="1:2">
      <c r="A1310" s="2"/>
      <c r="B1310" s="2"/>
    </row>
    <row r="1311" spans="1:2">
      <c r="A1311" s="2"/>
      <c r="B1311" s="2"/>
    </row>
    <row r="1312" spans="1:2">
      <c r="A1312" s="2"/>
      <c r="B1312" s="2"/>
    </row>
    <row r="1313" spans="1:2">
      <c r="A1313" s="2"/>
      <c r="B1313" s="2"/>
    </row>
    <row r="1314" spans="1:2">
      <c r="A1314" s="2"/>
      <c r="B1314" s="2"/>
    </row>
    <row r="1315" spans="1:2">
      <c r="A1315" s="2"/>
      <c r="B1315" s="2"/>
    </row>
    <row r="1316" spans="1:2">
      <c r="A1316" s="2"/>
      <c r="B1316" s="2"/>
    </row>
    <row r="1317" spans="1:2">
      <c r="A1317" s="2"/>
      <c r="B1317" s="2"/>
    </row>
    <row r="1318" spans="1:2">
      <c r="A1318" s="2"/>
      <c r="B1318" s="2"/>
    </row>
    <row r="1319" spans="1:2">
      <c r="A1319" s="2"/>
      <c r="B1319" s="2"/>
    </row>
    <row r="1320" spans="1:2">
      <c r="A1320" s="2"/>
      <c r="B1320" s="2"/>
    </row>
    <row r="1321" spans="1:2">
      <c r="A1321" s="2"/>
      <c r="B1321" s="2"/>
    </row>
    <row r="1322" spans="1:2">
      <c r="A1322" s="2"/>
      <c r="B1322" s="2"/>
    </row>
    <row r="1323" spans="1:2">
      <c r="A1323" s="2"/>
      <c r="B1323" s="2"/>
    </row>
    <row r="1324" spans="1:2">
      <c r="A1324" s="2"/>
      <c r="B1324" s="2"/>
    </row>
    <row r="1325" spans="1:2">
      <c r="A1325" s="2"/>
      <c r="B1325" s="2"/>
    </row>
    <row r="1326" spans="1:2">
      <c r="A1326" s="2"/>
      <c r="B1326" s="2"/>
    </row>
    <row r="1327" spans="1:2">
      <c r="A1327" s="2"/>
      <c r="B1327" s="2"/>
    </row>
    <row r="1328" spans="1:2">
      <c r="A1328" s="2"/>
      <c r="B1328" s="2"/>
    </row>
    <row r="1329" spans="1:2">
      <c r="A1329" s="2"/>
      <c r="B1329" s="2"/>
    </row>
    <row r="1330" spans="1:2">
      <c r="A1330" s="2"/>
      <c r="B1330" s="2"/>
    </row>
    <row r="1331" spans="1:2">
      <c r="A1331" s="2"/>
      <c r="B1331" s="2"/>
    </row>
    <row r="1332" spans="1:2">
      <c r="A1332" s="2"/>
      <c r="B1332" s="2"/>
    </row>
    <row r="1333" spans="1:2">
      <c r="A1333" s="2"/>
      <c r="B1333" s="2"/>
    </row>
    <row r="1334" spans="1:2">
      <c r="A1334" s="2"/>
      <c r="B1334" s="2"/>
    </row>
    <row r="1335" spans="1:2">
      <c r="A1335" s="2"/>
      <c r="B1335" s="2"/>
    </row>
    <row r="1336" spans="1:2">
      <c r="A1336" s="2"/>
      <c r="B1336" s="2"/>
    </row>
    <row r="1337" spans="1:2">
      <c r="A1337" s="2"/>
      <c r="B1337" s="2"/>
    </row>
    <row r="1338" spans="1:2">
      <c r="A1338" s="2"/>
      <c r="B1338" s="2"/>
    </row>
    <row r="1339" spans="1:2">
      <c r="A1339" s="2"/>
      <c r="B1339" s="2"/>
    </row>
    <row r="1340" spans="1:2">
      <c r="A1340" s="2"/>
      <c r="B1340" s="2"/>
    </row>
    <row r="1341" spans="1:2">
      <c r="A1341" s="2"/>
      <c r="B1341" s="2"/>
    </row>
    <row r="1342" spans="1:2">
      <c r="A1342" s="2"/>
      <c r="B1342" s="2"/>
    </row>
    <row r="1343" spans="1:2">
      <c r="A1343" s="2"/>
      <c r="B1343" s="2"/>
    </row>
    <row r="1344" spans="1:2">
      <c r="A1344" s="2"/>
      <c r="B1344" s="2"/>
    </row>
    <row r="1345" spans="1:2">
      <c r="A1345" s="2"/>
      <c r="B1345" s="2"/>
    </row>
    <row r="1346" spans="1:2">
      <c r="A1346" s="2"/>
      <c r="B1346" s="2"/>
    </row>
    <row r="1347" spans="1:2">
      <c r="A1347" s="2"/>
      <c r="B1347" s="2"/>
    </row>
    <row r="1348" spans="1:2">
      <c r="A1348" s="2"/>
      <c r="B1348" s="2"/>
    </row>
    <row r="1349" spans="1:2">
      <c r="A1349" s="2"/>
      <c r="B1349" s="2"/>
    </row>
    <row r="1350" spans="1:2">
      <c r="A1350" s="2"/>
      <c r="B1350" s="2"/>
    </row>
    <row r="1351" spans="1:2">
      <c r="A1351" s="2"/>
      <c r="B1351" s="2"/>
    </row>
    <row r="1352" spans="1:2">
      <c r="A1352" s="2"/>
      <c r="B1352" s="2"/>
    </row>
    <row r="1353" spans="1:2">
      <c r="A1353" s="2"/>
      <c r="B1353" s="2"/>
    </row>
    <row r="1354" spans="1:2">
      <c r="A1354" s="2"/>
      <c r="B1354" s="2"/>
    </row>
    <row r="1355" spans="1:2">
      <c r="A1355" s="2"/>
      <c r="B1355" s="2"/>
    </row>
    <row r="1356" spans="1:2">
      <c r="A1356" s="2"/>
      <c r="B1356" s="2"/>
    </row>
    <row r="1357" spans="1:2">
      <c r="A1357" s="2"/>
      <c r="B1357" s="2"/>
    </row>
    <row r="1358" spans="1:2">
      <c r="A1358" s="2"/>
      <c r="B1358" s="2"/>
    </row>
    <row r="1359" spans="1:2">
      <c r="A1359" s="2"/>
      <c r="B1359" s="2"/>
    </row>
    <row r="1360" spans="1:2">
      <c r="A1360" s="2"/>
      <c r="B1360" s="2"/>
    </row>
    <row r="1361" spans="1:2">
      <c r="A1361" s="2"/>
      <c r="B1361" s="2"/>
    </row>
    <row r="1362" spans="1:2">
      <c r="A1362" s="2"/>
      <c r="B1362" s="2"/>
    </row>
    <row r="1363" spans="1:2">
      <c r="A1363" s="2"/>
      <c r="B1363" s="2"/>
    </row>
    <row r="1364" spans="1:2">
      <c r="A1364" s="2"/>
      <c r="B1364" s="2"/>
    </row>
    <row r="1365" spans="1:2">
      <c r="A1365" s="2"/>
      <c r="B1365" s="2"/>
    </row>
    <row r="1366" spans="1:2">
      <c r="A1366" s="2"/>
      <c r="B1366" s="2"/>
    </row>
    <row r="1367" spans="1:2">
      <c r="A1367" s="2"/>
      <c r="B1367" s="2"/>
    </row>
    <row r="1368" spans="1:2">
      <c r="A1368" s="2"/>
      <c r="B1368" s="2"/>
    </row>
    <row r="1369" spans="1:2">
      <c r="A1369" s="2"/>
      <c r="B1369" s="2"/>
    </row>
    <row r="1370" spans="1:2">
      <c r="A1370" s="2"/>
      <c r="B1370" s="2"/>
    </row>
    <row r="1371" spans="1:2">
      <c r="A1371" s="2"/>
      <c r="B1371" s="2"/>
    </row>
    <row r="1372" spans="1:2">
      <c r="A1372" s="2"/>
      <c r="B1372" s="2"/>
    </row>
    <row r="1373" spans="1:2">
      <c r="A1373" s="2"/>
      <c r="B1373" s="2"/>
    </row>
    <row r="1374" spans="1:2">
      <c r="A1374" s="2"/>
      <c r="B1374" s="2"/>
    </row>
    <row r="1375" spans="1:2">
      <c r="A1375" s="2"/>
      <c r="B1375" s="2"/>
    </row>
    <row r="1376" spans="1:2">
      <c r="A1376" s="2"/>
      <c r="B1376" s="2"/>
    </row>
    <row r="1377" spans="1:2">
      <c r="A1377" s="2"/>
      <c r="B1377" s="2"/>
    </row>
    <row r="1378" spans="1:2">
      <c r="A1378" s="2"/>
      <c r="B1378" s="2"/>
    </row>
    <row r="1379" spans="1:2">
      <c r="A1379" s="2"/>
      <c r="B1379" s="2"/>
    </row>
    <row r="1380" spans="1:2">
      <c r="A1380" s="2"/>
      <c r="B1380" s="2"/>
    </row>
    <row r="1381" spans="1:2">
      <c r="A1381" s="2"/>
      <c r="B1381" s="2"/>
    </row>
    <row r="1382" spans="1:2">
      <c r="A1382" s="2"/>
      <c r="B1382" s="2"/>
    </row>
    <row r="1383" spans="1:2">
      <c r="A1383" s="2"/>
      <c r="B1383" s="2"/>
    </row>
    <row r="1384" spans="1:2">
      <c r="A1384" s="2"/>
      <c r="B1384" s="2"/>
    </row>
    <row r="1385" spans="1:2">
      <c r="A1385" s="2"/>
      <c r="B1385" s="2"/>
    </row>
    <row r="1386" spans="1:2">
      <c r="A1386" s="2"/>
      <c r="B1386" s="2"/>
    </row>
    <row r="1387" spans="1:2">
      <c r="A1387" s="2"/>
      <c r="B1387" s="2"/>
    </row>
    <row r="1388" spans="1:2">
      <c r="A1388" s="2"/>
      <c r="B1388" s="2"/>
    </row>
    <row r="1389" spans="1:2">
      <c r="A1389" s="2"/>
      <c r="B1389" s="2"/>
    </row>
    <row r="1390" spans="1:2">
      <c r="A1390" s="2"/>
      <c r="B1390" s="2"/>
    </row>
    <row r="1391" spans="1:2">
      <c r="A1391" s="2"/>
      <c r="B1391" s="2"/>
    </row>
    <row r="1392" spans="1:2">
      <c r="A1392" s="2"/>
      <c r="B1392" s="2"/>
    </row>
    <row r="1393" spans="1:2">
      <c r="A1393" s="2"/>
      <c r="B1393" s="2"/>
    </row>
    <row r="1394" spans="1:2">
      <c r="A1394" s="2"/>
      <c r="B1394" s="2"/>
    </row>
    <row r="1395" spans="1:2">
      <c r="A1395" s="2"/>
      <c r="B1395" s="2"/>
    </row>
    <row r="1396" spans="1:2">
      <c r="A1396" s="2"/>
      <c r="B1396" s="2"/>
    </row>
    <row r="1397" spans="1:2">
      <c r="A1397" s="2"/>
      <c r="B1397" s="2"/>
    </row>
    <row r="1398" spans="1:2">
      <c r="A1398" s="2"/>
      <c r="B1398" s="2"/>
    </row>
    <row r="1399" spans="1:2">
      <c r="A1399" s="2"/>
      <c r="B1399" s="2"/>
    </row>
    <row r="1400" spans="1:2">
      <c r="A1400" s="2"/>
      <c r="B1400" s="2"/>
    </row>
    <row r="1401" spans="1:2">
      <c r="A1401" s="2"/>
      <c r="B1401" s="2"/>
    </row>
    <row r="1402" spans="1:2">
      <c r="A1402" s="2"/>
      <c r="B1402" s="2"/>
    </row>
    <row r="1403" spans="1:2">
      <c r="A1403" s="2"/>
      <c r="B1403" s="2"/>
    </row>
    <row r="1404" spans="1:2">
      <c r="A1404" s="2"/>
      <c r="B1404" s="2"/>
    </row>
    <row r="1405" spans="1:2">
      <c r="A1405" s="2"/>
      <c r="B1405" s="2"/>
    </row>
    <row r="1406" spans="1:2">
      <c r="A1406" s="2"/>
      <c r="B1406" s="2"/>
    </row>
    <row r="1407" spans="1:2">
      <c r="A1407" s="2"/>
      <c r="B1407" s="2"/>
    </row>
    <row r="1408" spans="1:2">
      <c r="A1408" s="2"/>
      <c r="B1408" s="2"/>
    </row>
    <row r="1409" spans="1:2">
      <c r="A1409" s="2"/>
      <c r="B1409" s="2"/>
    </row>
    <row r="1410" spans="1:2">
      <c r="A1410" s="2"/>
      <c r="B1410" s="2"/>
    </row>
    <row r="1411" spans="1:2">
      <c r="A1411" s="2"/>
      <c r="B1411" s="2"/>
    </row>
    <row r="1412" spans="1:2">
      <c r="A1412" s="2"/>
      <c r="B1412" s="2"/>
    </row>
    <row r="1413" spans="1:2">
      <c r="A1413" s="2"/>
      <c r="B1413" s="2"/>
    </row>
    <row r="1414" spans="1:2">
      <c r="A1414" s="2"/>
      <c r="B1414" s="2"/>
    </row>
    <row r="1415" spans="1:2">
      <c r="A1415" s="2"/>
      <c r="B1415" s="2"/>
    </row>
    <row r="1416" spans="1:2">
      <c r="A1416" s="2"/>
      <c r="B1416" s="2"/>
    </row>
    <row r="1417" spans="1:2">
      <c r="A1417" s="2"/>
      <c r="B1417" s="2"/>
    </row>
    <row r="1418" spans="1:2">
      <c r="A1418" s="2"/>
      <c r="B1418" s="2"/>
    </row>
    <row r="1419" spans="1:2">
      <c r="A1419" s="2"/>
      <c r="B1419" s="2"/>
    </row>
    <row r="1420" spans="1:2">
      <c r="A1420" s="2"/>
      <c r="B1420" s="2"/>
    </row>
    <row r="1421" spans="1:2">
      <c r="A1421" s="2"/>
      <c r="B1421" s="2"/>
    </row>
    <row r="1422" spans="1:2">
      <c r="A1422" s="2"/>
      <c r="B1422" s="2"/>
    </row>
    <row r="1423" spans="1:2">
      <c r="A1423" s="2"/>
      <c r="B1423" s="2"/>
    </row>
    <row r="1424" spans="1:2">
      <c r="A1424" s="2"/>
      <c r="B1424" s="2"/>
    </row>
    <row r="1425" spans="1:2">
      <c r="A1425" s="2"/>
      <c r="B1425" s="2"/>
    </row>
    <row r="1426" spans="1:2">
      <c r="A1426" s="2"/>
      <c r="B1426" s="2"/>
    </row>
    <row r="1427" spans="1:2">
      <c r="A1427" s="2"/>
      <c r="B1427" s="2"/>
    </row>
    <row r="1428" spans="1:2">
      <c r="A1428" s="2"/>
      <c r="B1428" s="2"/>
    </row>
    <row r="1429" spans="1:2">
      <c r="A1429" s="2"/>
      <c r="B1429" s="2"/>
    </row>
    <row r="1430" spans="1:2">
      <c r="A1430" s="2"/>
      <c r="B1430" s="2"/>
    </row>
    <row r="1431" spans="1:2">
      <c r="A1431" s="2"/>
      <c r="B1431" s="2"/>
    </row>
    <row r="1432" spans="1:2">
      <c r="A1432" s="2"/>
      <c r="B1432" s="2"/>
    </row>
    <row r="1433" spans="1:2">
      <c r="A1433" s="2"/>
      <c r="B1433" s="2"/>
    </row>
    <row r="1434" spans="1:2">
      <c r="A1434" s="2"/>
      <c r="B1434" s="2"/>
    </row>
    <row r="1435" spans="1:2">
      <c r="A1435" s="2"/>
      <c r="B1435" s="2"/>
    </row>
    <row r="1436" spans="1:2">
      <c r="A1436" s="2"/>
      <c r="B1436" s="2"/>
    </row>
    <row r="1437" spans="1:2">
      <c r="A1437" s="2"/>
      <c r="B1437" s="2"/>
    </row>
    <row r="1438" spans="1:2">
      <c r="A1438" s="2"/>
      <c r="B1438" s="2"/>
    </row>
    <row r="1439" spans="1:2">
      <c r="A1439" s="2"/>
      <c r="B1439" s="2"/>
    </row>
    <row r="1440" spans="1:2">
      <c r="A1440" s="2"/>
      <c r="B1440" s="2"/>
    </row>
    <row r="1441" spans="1:2">
      <c r="A1441" s="2"/>
      <c r="B1441" s="2"/>
    </row>
    <row r="1442" spans="1:2">
      <c r="A1442" s="2"/>
      <c r="B1442" s="2"/>
    </row>
    <row r="1443" spans="1:2">
      <c r="A1443" s="2"/>
      <c r="B1443" s="2"/>
    </row>
    <row r="1444" spans="1:2">
      <c r="A1444" s="2"/>
      <c r="B1444" s="2"/>
    </row>
    <row r="1445" spans="1:2">
      <c r="A1445" s="2"/>
      <c r="B1445" s="2"/>
    </row>
    <row r="1446" spans="1:2">
      <c r="A1446" s="2"/>
      <c r="B1446" s="2"/>
    </row>
    <row r="1447" spans="1:2">
      <c r="A1447" s="2"/>
      <c r="B1447" s="2"/>
    </row>
    <row r="1448" spans="1:2">
      <c r="A1448" s="2"/>
      <c r="B1448" s="2"/>
    </row>
    <row r="1449" spans="1:2">
      <c r="A1449" s="2"/>
      <c r="B1449" s="2"/>
    </row>
    <row r="1450" spans="1:2">
      <c r="A1450" s="2"/>
      <c r="B1450" s="2"/>
    </row>
    <row r="1451" spans="1:2">
      <c r="A1451" s="2"/>
      <c r="B1451" s="2"/>
    </row>
    <row r="1452" spans="1:2">
      <c r="A1452" s="2"/>
      <c r="B1452" s="2"/>
    </row>
    <row r="1453" spans="1:2">
      <c r="A1453" s="2"/>
      <c r="B1453" s="2"/>
    </row>
    <row r="1454" spans="1:2">
      <c r="A1454" s="2"/>
      <c r="B1454" s="2"/>
    </row>
    <row r="1455" spans="1:2">
      <c r="A1455" s="2"/>
      <c r="B1455" s="2"/>
    </row>
    <row r="1456" spans="1:2">
      <c r="A1456" s="2"/>
      <c r="B1456" s="2"/>
    </row>
    <row r="1457" spans="1:2">
      <c r="A1457" s="2"/>
      <c r="B1457" s="2"/>
    </row>
    <row r="1458" spans="1:2">
      <c r="A1458" s="2"/>
      <c r="B1458" s="2"/>
    </row>
    <row r="1459" spans="1:2">
      <c r="A1459" s="2"/>
      <c r="B1459" s="2"/>
    </row>
    <row r="1460" spans="1:2">
      <c r="A1460" s="2"/>
      <c r="B1460" s="2"/>
    </row>
    <row r="1461" spans="1:2">
      <c r="A1461" s="2"/>
      <c r="B1461" s="2"/>
    </row>
    <row r="1462" spans="1:2">
      <c r="A1462" s="2"/>
      <c r="B1462" s="2"/>
    </row>
    <row r="1463" spans="1:2">
      <c r="A1463" s="2"/>
      <c r="B1463" s="2"/>
    </row>
    <row r="1464" spans="1:2">
      <c r="A1464" s="2"/>
      <c r="B1464" s="2"/>
    </row>
    <row r="1465" spans="1:2">
      <c r="A1465" s="2"/>
      <c r="B1465" s="2"/>
    </row>
    <row r="1466" spans="1:2">
      <c r="A1466" s="2"/>
      <c r="B1466" s="2"/>
    </row>
    <row r="1467" spans="1:2">
      <c r="A1467" s="2"/>
      <c r="B1467" s="2"/>
    </row>
    <row r="1468" spans="1:2">
      <c r="A1468" s="2"/>
      <c r="B1468" s="2"/>
    </row>
    <row r="1469" spans="1:2">
      <c r="A1469" s="2"/>
      <c r="B1469" s="2"/>
    </row>
    <row r="1470" spans="1:2">
      <c r="A1470" s="2"/>
      <c r="B1470" s="2"/>
    </row>
    <row r="1471" spans="1:2">
      <c r="A1471" s="2"/>
      <c r="B1471" s="2"/>
    </row>
    <row r="1472" spans="1:2">
      <c r="A1472" s="2"/>
      <c r="B1472" s="2"/>
    </row>
    <row r="1473" spans="1:2">
      <c r="A1473" s="2"/>
      <c r="B1473" s="2"/>
    </row>
    <row r="1474" spans="1:2">
      <c r="A1474" s="2"/>
      <c r="B1474" s="2"/>
    </row>
    <row r="1475" spans="1:2">
      <c r="A1475" s="2"/>
      <c r="B1475" s="2"/>
    </row>
    <row r="1476" spans="1:2">
      <c r="A1476" s="2"/>
      <c r="B1476" s="2"/>
    </row>
    <row r="1477" spans="1:2">
      <c r="A1477" s="2"/>
      <c r="B1477" s="2"/>
    </row>
    <row r="1478" spans="1:2">
      <c r="A1478" s="2"/>
      <c r="B1478" s="2"/>
    </row>
    <row r="1479" spans="1:2">
      <c r="A1479" s="2"/>
      <c r="B1479" s="2"/>
    </row>
    <row r="1480" spans="1:2">
      <c r="A1480" s="2"/>
      <c r="B1480" s="2"/>
    </row>
    <row r="1481" spans="1:2">
      <c r="A1481" s="2"/>
      <c r="B1481" s="2"/>
    </row>
    <row r="1482" spans="1:2">
      <c r="A1482" s="2"/>
      <c r="B1482" s="2"/>
    </row>
    <row r="1483" spans="1:2">
      <c r="A1483" s="2"/>
      <c r="B1483" s="2"/>
    </row>
    <row r="1484" spans="1:2">
      <c r="A1484" s="2"/>
      <c r="B1484" s="2"/>
    </row>
    <row r="1485" spans="1:2">
      <c r="A1485" s="2"/>
      <c r="B1485" s="2"/>
    </row>
    <row r="1486" spans="1:2">
      <c r="A1486" s="2"/>
      <c r="B1486" s="2"/>
    </row>
    <row r="1487" spans="1:2">
      <c r="A1487" s="2"/>
      <c r="B1487" s="2"/>
    </row>
    <row r="1488" spans="1:2">
      <c r="A1488" s="2"/>
      <c r="B1488" s="2"/>
    </row>
    <row r="1489" spans="1:2">
      <c r="A1489" s="2"/>
      <c r="B1489" s="2"/>
    </row>
    <row r="1490" spans="1:2">
      <c r="A1490" s="2"/>
      <c r="B1490" s="2"/>
    </row>
    <row r="1491" spans="1:2">
      <c r="A1491" s="2"/>
      <c r="B1491" s="2"/>
    </row>
    <row r="1492" spans="1:2">
      <c r="A1492" s="2"/>
      <c r="B1492" s="2"/>
    </row>
    <row r="1493" spans="1:2">
      <c r="A1493" s="2"/>
      <c r="B1493" s="2"/>
    </row>
    <row r="1494" spans="1:2">
      <c r="A1494" s="2"/>
      <c r="B1494" s="2"/>
    </row>
    <row r="1495" spans="1:2">
      <c r="A1495" s="2"/>
      <c r="B1495" s="2"/>
    </row>
    <row r="1496" spans="1:2">
      <c r="A1496" s="2"/>
      <c r="B1496" s="2"/>
    </row>
    <row r="1497" spans="1:2">
      <c r="A1497" s="2"/>
      <c r="B1497" s="2"/>
    </row>
    <row r="1498" spans="1:2">
      <c r="A1498" s="2"/>
      <c r="B1498" s="2"/>
    </row>
    <row r="1499" spans="1:2">
      <c r="A1499" s="2"/>
      <c r="B1499" s="2"/>
    </row>
    <row r="1500" spans="1:2">
      <c r="A1500" s="2"/>
      <c r="B1500" s="2"/>
    </row>
    <row r="1501" spans="1:2">
      <c r="A1501" s="2"/>
      <c r="B1501" s="2"/>
    </row>
    <row r="1502" spans="1:2">
      <c r="A1502" s="2"/>
      <c r="B1502" s="2"/>
    </row>
    <row r="1503" spans="1:2">
      <c r="A1503" s="2"/>
      <c r="B1503" s="2"/>
    </row>
    <row r="1504" spans="1:2">
      <c r="A1504" s="2"/>
      <c r="B1504" s="2"/>
    </row>
    <row r="1505" spans="1:2">
      <c r="A1505" s="2"/>
      <c r="B1505" s="2"/>
    </row>
    <row r="1506" spans="1:2">
      <c r="A1506" s="2"/>
      <c r="B1506" s="2"/>
    </row>
    <row r="1507" spans="1:2">
      <c r="A1507" s="2"/>
      <c r="B1507" s="2"/>
    </row>
    <row r="1508" spans="1:2">
      <c r="A1508" s="2"/>
      <c r="B1508" s="2"/>
    </row>
    <row r="1509" spans="1:2">
      <c r="A1509" s="2"/>
      <c r="B1509" s="2"/>
    </row>
    <row r="1510" spans="1:2">
      <c r="A1510" s="2"/>
      <c r="B1510" s="2"/>
    </row>
    <row r="1511" spans="1:2">
      <c r="A1511" s="2"/>
      <c r="B1511" s="2"/>
    </row>
    <row r="1512" spans="1:2">
      <c r="A1512" s="2"/>
      <c r="B1512" s="2"/>
    </row>
    <row r="1513" spans="1:2">
      <c r="A1513" s="2"/>
      <c r="B1513" s="2"/>
    </row>
    <row r="1514" spans="1:2">
      <c r="A1514" s="2"/>
      <c r="B1514" s="2"/>
    </row>
    <row r="1515" spans="1:2">
      <c r="A1515" s="2"/>
      <c r="B1515" s="2"/>
    </row>
    <row r="1516" spans="1:2">
      <c r="A1516" s="2"/>
      <c r="B1516" s="2"/>
    </row>
    <row r="1517" spans="1:2">
      <c r="A1517" s="2"/>
      <c r="B1517" s="2"/>
    </row>
    <row r="1518" spans="1:2">
      <c r="A1518" s="2"/>
      <c r="B1518" s="2"/>
    </row>
    <row r="1519" spans="1:2">
      <c r="A1519" s="2"/>
      <c r="B1519" s="2"/>
    </row>
    <row r="1520" spans="1:2">
      <c r="A1520" s="2"/>
      <c r="B1520" s="2"/>
    </row>
    <row r="1521" spans="1:2">
      <c r="A1521" s="2"/>
      <c r="B1521" s="2"/>
    </row>
    <row r="1522" spans="1:2">
      <c r="A1522" s="2"/>
      <c r="B1522" s="2"/>
    </row>
    <row r="1523" spans="1:2">
      <c r="A1523" s="2"/>
      <c r="B1523" s="2"/>
    </row>
    <row r="1524" spans="1:2">
      <c r="A1524" s="2"/>
      <c r="B1524" s="2"/>
    </row>
    <row r="1525" spans="1:2">
      <c r="A1525" s="2"/>
      <c r="B1525" s="2"/>
    </row>
    <row r="1526" spans="1:2">
      <c r="A1526" s="2"/>
      <c r="B1526" s="2"/>
    </row>
    <row r="1527" spans="1:2">
      <c r="A1527" s="2"/>
      <c r="B1527" s="2"/>
    </row>
    <row r="1528" spans="1:2">
      <c r="A1528" s="2"/>
      <c r="B1528" s="2"/>
    </row>
    <row r="1529" spans="1:2">
      <c r="A1529" s="2"/>
      <c r="B1529" s="2"/>
    </row>
    <row r="1530" spans="1:2">
      <c r="A1530" s="2"/>
      <c r="B1530" s="2"/>
    </row>
    <row r="1531" spans="1:2">
      <c r="A1531" s="2"/>
      <c r="B1531" s="2"/>
    </row>
    <row r="1532" spans="1:2">
      <c r="A1532" s="2"/>
      <c r="B1532" s="2"/>
    </row>
    <row r="1533" spans="1:2">
      <c r="A1533" s="2"/>
      <c r="B1533" s="2"/>
    </row>
    <row r="1534" spans="1:2">
      <c r="A1534" s="2"/>
      <c r="B1534" s="2"/>
    </row>
    <row r="1535" spans="1:2">
      <c r="A1535" s="2"/>
      <c r="B1535" s="2"/>
    </row>
    <row r="1536" spans="1:2">
      <c r="A1536" s="2"/>
      <c r="B1536" s="2"/>
    </row>
    <row r="1537" spans="1:2">
      <c r="A1537" s="2"/>
      <c r="B1537" s="2"/>
    </row>
    <row r="1538" spans="1:2">
      <c r="A1538" s="2"/>
      <c r="B1538" s="2"/>
    </row>
    <row r="1539" spans="1:2">
      <c r="A1539" s="2"/>
      <c r="B1539" s="2"/>
    </row>
    <row r="1540" spans="1:2">
      <c r="A1540" s="2"/>
      <c r="B1540" s="2"/>
    </row>
    <row r="1541" spans="1:2">
      <c r="A1541" s="2"/>
      <c r="B1541" s="2"/>
    </row>
    <row r="1542" spans="1:2">
      <c r="A1542" s="2"/>
      <c r="B1542" s="2"/>
    </row>
    <row r="1543" spans="1:2">
      <c r="A1543" s="2"/>
      <c r="B1543" s="2"/>
    </row>
    <row r="1544" spans="1:2">
      <c r="A1544" s="2"/>
      <c r="B1544" s="2"/>
    </row>
    <row r="1545" spans="1:2">
      <c r="A1545" s="2"/>
      <c r="B1545" s="2"/>
    </row>
    <row r="1546" spans="1:2">
      <c r="A1546" s="2"/>
      <c r="B1546" s="2"/>
    </row>
    <row r="1547" spans="1:2">
      <c r="A1547" s="2"/>
      <c r="B1547" s="2"/>
    </row>
    <row r="1548" spans="1:2">
      <c r="A1548" s="2"/>
      <c r="B1548" s="2"/>
    </row>
    <row r="1549" spans="1:2">
      <c r="A1549" s="2"/>
      <c r="B1549" s="2"/>
    </row>
    <row r="1550" spans="1:2">
      <c r="A1550" s="2"/>
      <c r="B1550" s="2"/>
    </row>
    <row r="1551" spans="1:2">
      <c r="A1551" s="2"/>
      <c r="B1551" s="2"/>
    </row>
    <row r="1552" spans="1:2">
      <c r="A1552" s="2"/>
      <c r="B1552" s="2"/>
    </row>
    <row r="1553" spans="1:2">
      <c r="A1553" s="2"/>
      <c r="B1553" s="2"/>
    </row>
    <row r="1554" spans="1:2">
      <c r="A1554" s="2"/>
      <c r="B1554" s="2"/>
    </row>
    <row r="1555" spans="1:2">
      <c r="A1555" s="2"/>
      <c r="B1555" s="2"/>
    </row>
    <row r="1556" spans="1:2">
      <c r="A1556" s="2"/>
      <c r="B1556" s="2"/>
    </row>
    <row r="1557" spans="1:2">
      <c r="A1557" s="2"/>
      <c r="B1557" s="2"/>
    </row>
    <row r="1558" spans="1:2">
      <c r="A1558" s="2"/>
      <c r="B1558" s="2"/>
    </row>
    <row r="1559" spans="1:2">
      <c r="A1559" s="2"/>
      <c r="B1559" s="2"/>
    </row>
    <row r="1560" spans="1:2">
      <c r="A1560" s="2"/>
      <c r="B1560" s="2"/>
    </row>
    <row r="1561" spans="1:2">
      <c r="A1561" s="2"/>
      <c r="B1561" s="2"/>
    </row>
    <row r="1562" spans="1:2">
      <c r="A1562" s="2"/>
      <c r="B1562" s="2"/>
    </row>
    <row r="1563" spans="1:2">
      <c r="A1563" s="2"/>
      <c r="B1563" s="2"/>
    </row>
  </sheetData>
  <mergeCells count="4">
    <mergeCell ref="A4:B4"/>
    <mergeCell ref="D4:E4"/>
    <mergeCell ref="A32:B32"/>
    <mergeCell ref="D32:E32"/>
  </mergeCells>
  <phoneticPr fontId="29" type="noConversion"/>
  <pageMargins left="0.78740157480314965" right="0.78740157480314965" top="0.59055118110236227" bottom="0.39370078740157483" header="0.51181102362204722" footer="0.51181102362204722"/>
  <pageSetup paperSize="9" scale="95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Inhalt</vt:lpstr>
      <vt:lpstr>Übersicht Graf Abwasser</vt:lpstr>
      <vt:lpstr>Übersicht Graf Wasser</vt:lpstr>
      <vt:lpstr>rel. Häufigkeiten</vt:lpstr>
      <vt:lpstr>Graf Tarife</vt:lpstr>
      <vt:lpstr>Graf Gebühren</vt:lpstr>
      <vt:lpstr>Graf Grundgebühr</vt:lpstr>
      <vt:lpstr>Auswertung 2012</vt:lpstr>
      <vt:lpstr>Legende</vt:lpstr>
      <vt:lpstr>Erhebungsbogen</vt:lpstr>
      <vt:lpstr>'Auswertung 2012'!Drucktitel</vt:lpstr>
    </vt:vector>
  </TitlesOfParts>
  <Company>KPG Bern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Vögtli</dc:creator>
  <cp:lastModifiedBy>Administrator</cp:lastModifiedBy>
  <cp:lastPrinted>2012-11-30T13:37:39Z</cp:lastPrinted>
  <dcterms:created xsi:type="dcterms:W3CDTF">2005-11-02T14:25:58Z</dcterms:created>
  <dcterms:modified xsi:type="dcterms:W3CDTF">2013-07-25T16:40:19Z</dcterms:modified>
</cp:coreProperties>
</file>